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hidePivotFieldList="1"/>
  <xr:revisionPtr revIDLastSave="0" documentId="8_{21A060E9-2094-4201-9106-3763CD7EFDA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ontent list 1" sheetId="23" r:id="rId1"/>
    <sheet name="Content list 2" sheetId="21" r:id="rId2"/>
    <sheet name="COMBINED_Procurement List  " sheetId="18" state="hidden" r:id="rId3"/>
    <sheet name="APAPA_Procurement List  " sheetId="19" state="hidden" r:id="rId4"/>
    <sheet name="TINCAN_Procurement List  " sheetId="16" state="hidden" r:id="rId5"/>
  </sheets>
  <definedNames>
    <definedName name="_xlnm._FilterDatabase" localSheetId="2" hidden="1">'COMBINED_Procurement List  '!$B$12:$L$90</definedName>
    <definedName name="_xlnm._FilterDatabase" localSheetId="0" hidden="1">'Content list 1'!$C$9:$Q$56</definedName>
    <definedName name="_xlnm._FilterDatabase" localSheetId="1" hidden="1">'Content list 2'!$C$11:$P$93</definedName>
    <definedName name="_xlnm._FilterDatabase" localSheetId="4" hidden="1">'TINCAN_Procurement List  '!$B$12:$K$90</definedName>
    <definedName name="_xlnm.Print_Area" localSheetId="0">'Content list 1'!$C$3:$Q$55,'Content list 1'!#REF!,'Content list 1'!#REF!</definedName>
    <definedName name="_xlnm.Print_Area" localSheetId="1">'Content list 2'!$C$3:$P$91,'Content list 2'!#REF!,'Content list 2'!#REF!</definedName>
    <definedName name="_xlnm.Print_Titles" localSheetId="2">'COMBINED_Procurement List  '!$1:$11</definedName>
    <definedName name="_xlnm.Print_Titles" localSheetId="0">'Content list 1'!$3:$5</definedName>
    <definedName name="_xlnm.Print_Titles" localSheetId="1">'Content list 2'!$3:$5</definedName>
    <definedName name="_xlnm.Print_Titles" localSheetId="4">'TINCAN_Procurement List  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21" l="1"/>
  <c r="O98" i="21"/>
  <c r="Q51" i="23"/>
  <c r="I51" i="23"/>
  <c r="O90" i="21"/>
  <c r="N90" i="21"/>
  <c r="O89" i="21"/>
  <c r="N89" i="21"/>
  <c r="O88" i="21"/>
  <c r="N88" i="21"/>
  <c r="O87" i="21"/>
  <c r="N87" i="21"/>
  <c r="O86" i="21"/>
  <c r="N86" i="21"/>
  <c r="O85" i="21"/>
  <c r="N85" i="21"/>
  <c r="O84" i="21"/>
  <c r="N84" i="21"/>
  <c r="O83" i="21"/>
  <c r="N83" i="21"/>
  <c r="O82" i="21"/>
  <c r="N82" i="21"/>
  <c r="O81" i="21"/>
  <c r="N81" i="21"/>
  <c r="O80" i="21"/>
  <c r="N80" i="21"/>
  <c r="O79" i="21"/>
  <c r="N79" i="21"/>
  <c r="O78" i="21"/>
  <c r="N78" i="21"/>
  <c r="O77" i="21"/>
  <c r="N77" i="21"/>
  <c r="O76" i="21"/>
  <c r="N76" i="21"/>
  <c r="O75" i="21"/>
  <c r="N75" i="21"/>
  <c r="O74" i="21"/>
  <c r="N74" i="21"/>
  <c r="O73" i="21"/>
  <c r="N73" i="21"/>
  <c r="O72" i="21"/>
  <c r="N72" i="21"/>
  <c r="O71" i="21"/>
  <c r="N71" i="21"/>
  <c r="O70" i="21"/>
  <c r="N70" i="21"/>
  <c r="O69" i="21"/>
  <c r="N69" i="21"/>
  <c r="O68" i="21"/>
  <c r="N68" i="21"/>
  <c r="O67" i="21"/>
  <c r="N67" i="21"/>
  <c r="O66" i="21"/>
  <c r="N66" i="21"/>
  <c r="O65" i="21"/>
  <c r="N65" i="21"/>
  <c r="O64" i="21"/>
  <c r="N64" i="21"/>
  <c r="O63" i="21"/>
  <c r="N63" i="21"/>
  <c r="O62" i="21"/>
  <c r="N62" i="21"/>
  <c r="O61" i="21"/>
  <c r="N61" i="21"/>
  <c r="O60" i="21"/>
  <c r="N60" i="21"/>
  <c r="O59" i="21"/>
  <c r="N59" i="21"/>
  <c r="O58" i="21"/>
  <c r="N58" i="21"/>
  <c r="O56" i="21"/>
  <c r="N56" i="21"/>
  <c r="O55" i="21"/>
  <c r="N55" i="21"/>
  <c r="O54" i="21"/>
  <c r="N54" i="21"/>
  <c r="O53" i="21"/>
  <c r="N53" i="21"/>
  <c r="O52" i="21"/>
  <c r="N52" i="21"/>
  <c r="O51" i="21"/>
  <c r="N51" i="21"/>
  <c r="O50" i="21"/>
  <c r="N50" i="21"/>
  <c r="O49" i="21"/>
  <c r="N49" i="21"/>
  <c r="O48" i="21"/>
  <c r="N48" i="21"/>
  <c r="O47" i="21"/>
  <c r="N47" i="21"/>
  <c r="O46" i="21"/>
  <c r="N46" i="21"/>
  <c r="O45" i="21"/>
  <c r="N45" i="21"/>
  <c r="O44" i="21"/>
  <c r="N44" i="21"/>
  <c r="O43" i="21"/>
  <c r="N43" i="21"/>
  <c r="O42" i="21"/>
  <c r="N42" i="21"/>
  <c r="O41" i="21"/>
  <c r="N41" i="21"/>
  <c r="O40" i="21"/>
  <c r="N40" i="21"/>
  <c r="O39" i="21"/>
  <c r="N39" i="21"/>
  <c r="O38" i="21"/>
  <c r="N38" i="21"/>
  <c r="O37" i="21"/>
  <c r="N37" i="21"/>
  <c r="O36" i="21"/>
  <c r="N36" i="21"/>
  <c r="O35" i="21"/>
  <c r="N35" i="21"/>
  <c r="O34" i="21"/>
  <c r="N34" i="21"/>
  <c r="O33" i="21"/>
  <c r="N33" i="21"/>
  <c r="O32" i="21"/>
  <c r="N32" i="21"/>
  <c r="O31" i="21"/>
  <c r="N31" i="21"/>
  <c r="O30" i="21"/>
  <c r="N30" i="21"/>
  <c r="O29" i="21"/>
  <c r="N29" i="21"/>
  <c r="O28" i="21"/>
  <c r="N28" i="21"/>
  <c r="O27" i="21"/>
  <c r="N27" i="21"/>
  <c r="O26" i="21"/>
  <c r="N26" i="21"/>
  <c r="O25" i="21"/>
  <c r="N25" i="21"/>
  <c r="O24" i="21"/>
  <c r="N24" i="21"/>
  <c r="O23" i="21"/>
  <c r="N23" i="21"/>
  <c r="O22" i="21"/>
  <c r="N22" i="21"/>
  <c r="O21" i="21"/>
  <c r="N21" i="21"/>
  <c r="O20" i="21"/>
  <c r="N20" i="21"/>
  <c r="O19" i="21"/>
  <c r="N19" i="21"/>
  <c r="O18" i="21"/>
  <c r="N18" i="21"/>
  <c r="O17" i="21"/>
  <c r="N17" i="21"/>
  <c r="O16" i="21"/>
  <c r="N16" i="21"/>
  <c r="O15" i="21"/>
  <c r="N15" i="21"/>
  <c r="O14" i="21"/>
  <c r="N14" i="21"/>
  <c r="O13" i="21"/>
  <c r="N13" i="21"/>
  <c r="P34" i="23"/>
  <c r="P33" i="23"/>
  <c r="P32" i="23"/>
  <c r="O34" i="23"/>
  <c r="O33" i="23"/>
  <c r="O32" i="23"/>
  <c r="O24" i="23"/>
  <c r="P49" i="23"/>
  <c r="Q54" i="23"/>
  <c r="I54" i="23"/>
  <c r="Q53" i="23"/>
  <c r="I53" i="23"/>
  <c r="Q52" i="23"/>
  <c r="I52" i="23"/>
  <c r="Q50" i="23"/>
  <c r="I50" i="23"/>
  <c r="I49" i="23"/>
  <c r="P48" i="23"/>
  <c r="O48" i="23"/>
  <c r="Q48" i="23" s="1"/>
  <c r="I48" i="23"/>
  <c r="P47" i="23"/>
  <c r="O47" i="23"/>
  <c r="Q47" i="23" s="1"/>
  <c r="I47" i="23"/>
  <c r="P46" i="23"/>
  <c r="O46" i="23"/>
  <c r="I46" i="23"/>
  <c r="Q45" i="23"/>
  <c r="I45" i="23"/>
  <c r="P44" i="23"/>
  <c r="O44" i="23"/>
  <c r="Q44" i="23" s="1"/>
  <c r="I44" i="23"/>
  <c r="P43" i="23"/>
  <c r="O43" i="23"/>
  <c r="Q43" i="23" s="1"/>
  <c r="I43" i="23"/>
  <c r="P42" i="23"/>
  <c r="O42" i="23"/>
  <c r="Q42" i="23" s="1"/>
  <c r="I42" i="23"/>
  <c r="Q41" i="23"/>
  <c r="P41" i="23"/>
  <c r="O41" i="23"/>
  <c r="I41" i="23"/>
  <c r="P40" i="23"/>
  <c r="O40" i="23"/>
  <c r="Q40" i="23" s="1"/>
  <c r="I40" i="23"/>
  <c r="P39" i="23"/>
  <c r="O39" i="23"/>
  <c r="Q39" i="23" s="1"/>
  <c r="I39" i="23"/>
  <c r="P38" i="23"/>
  <c r="O38" i="23"/>
  <c r="Q38" i="23" s="1"/>
  <c r="I38" i="23"/>
  <c r="P37" i="23"/>
  <c r="O37" i="23"/>
  <c r="Q37" i="23" s="1"/>
  <c r="I37" i="23"/>
  <c r="P36" i="23"/>
  <c r="O36" i="23"/>
  <c r="Q36" i="23" s="1"/>
  <c r="I36" i="23"/>
  <c r="P35" i="23"/>
  <c r="O35" i="23"/>
  <c r="Q35" i="23" s="1"/>
  <c r="I35" i="23"/>
  <c r="I34" i="23"/>
  <c r="I33" i="23"/>
  <c r="I32" i="23"/>
  <c r="P31" i="23"/>
  <c r="O31" i="23"/>
  <c r="Q31" i="23" s="1"/>
  <c r="I31" i="23"/>
  <c r="P30" i="23"/>
  <c r="O30" i="23"/>
  <c r="Q30" i="23" s="1"/>
  <c r="I30" i="23"/>
  <c r="P29" i="23"/>
  <c r="O29" i="23"/>
  <c r="Q29" i="23" s="1"/>
  <c r="I29" i="23"/>
  <c r="P28" i="23"/>
  <c r="O28" i="23"/>
  <c r="Q28" i="23" s="1"/>
  <c r="I28" i="23"/>
  <c r="P27" i="23"/>
  <c r="O27" i="23"/>
  <c r="Q27" i="23" s="1"/>
  <c r="I27" i="23"/>
  <c r="P26" i="23"/>
  <c r="O26" i="23"/>
  <c r="I26" i="23"/>
  <c r="P25" i="23"/>
  <c r="O25" i="23"/>
  <c r="I25" i="23"/>
  <c r="P24" i="23"/>
  <c r="I24" i="23"/>
  <c r="P23" i="23"/>
  <c r="O23" i="23"/>
  <c r="Q23" i="23" s="1"/>
  <c r="I23" i="23"/>
  <c r="P22" i="23"/>
  <c r="O22" i="23"/>
  <c r="Q22" i="23" s="1"/>
  <c r="I22" i="23"/>
  <c r="P21" i="23"/>
  <c r="O21" i="23"/>
  <c r="Q21" i="23" s="1"/>
  <c r="I21" i="23"/>
  <c r="P20" i="23"/>
  <c r="O20" i="23"/>
  <c r="Q20" i="23" s="1"/>
  <c r="I20" i="23"/>
  <c r="P19" i="23"/>
  <c r="O19" i="23"/>
  <c r="I19" i="23"/>
  <c r="P18" i="23"/>
  <c r="O18" i="23"/>
  <c r="I18" i="23"/>
  <c r="P17" i="23"/>
  <c r="O17" i="23"/>
  <c r="I17" i="23"/>
  <c r="P16" i="23"/>
  <c r="O16" i="23"/>
  <c r="Q16" i="23" s="1"/>
  <c r="I16" i="23"/>
  <c r="P15" i="23"/>
  <c r="O15" i="23"/>
  <c r="Q15" i="23" s="1"/>
  <c r="I15" i="23"/>
  <c r="P14" i="23"/>
  <c r="O14" i="23"/>
  <c r="Q14" i="23" s="1"/>
  <c r="I14" i="23"/>
  <c r="P13" i="23"/>
  <c r="O13" i="23"/>
  <c r="Q13" i="23" s="1"/>
  <c r="I13" i="23"/>
  <c r="P12" i="23"/>
  <c r="O12" i="23"/>
  <c r="I12" i="23"/>
  <c r="Q7" i="23"/>
  <c r="Q26" i="23" l="1"/>
  <c r="Q19" i="23"/>
  <c r="Q46" i="23"/>
  <c r="Q24" i="23"/>
  <c r="Q17" i="23"/>
  <c r="Q25" i="23"/>
  <c r="Q18" i="23"/>
  <c r="Q33" i="23"/>
  <c r="O55" i="23"/>
  <c r="P55" i="23"/>
  <c r="Q32" i="23"/>
  <c r="Q34" i="23"/>
  <c r="Q49" i="23"/>
  <c r="Q55" i="23" s="1"/>
  <c r="Q12" i="23"/>
  <c r="Q56" i="23" l="1"/>
  <c r="P56" i="23"/>
  <c r="O56" i="23"/>
  <c r="C14" i="21" l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P7" i="21" l="1"/>
  <c r="N91" i="21" l="1"/>
  <c r="L78" i="18"/>
  <c r="L79" i="18"/>
  <c r="L80" i="18"/>
  <c r="L77" i="18"/>
  <c r="E15" i="18"/>
  <c r="E16" i="18"/>
  <c r="L16" i="18" s="1"/>
  <c r="E17" i="18"/>
  <c r="E18" i="18"/>
  <c r="E19" i="18"/>
  <c r="E20" i="18"/>
  <c r="E21" i="18"/>
  <c r="L21" i="18" s="1"/>
  <c r="E22" i="18"/>
  <c r="L22" i="18" s="1"/>
  <c r="E23" i="18"/>
  <c r="E24" i="18"/>
  <c r="E25" i="18"/>
  <c r="E26" i="18"/>
  <c r="E27" i="18"/>
  <c r="L27" i="18" s="1"/>
  <c r="E28" i="18"/>
  <c r="L28" i="18" s="1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L58" i="18" s="1"/>
  <c r="E59" i="18"/>
  <c r="L59" i="18" s="1"/>
  <c r="E60" i="18"/>
  <c r="L60" i="18" s="1"/>
  <c r="E61" i="18"/>
  <c r="L61" i="18" s="1"/>
  <c r="E62" i="18"/>
  <c r="L62" i="18" s="1"/>
  <c r="E63" i="18"/>
  <c r="E64" i="18"/>
  <c r="E65" i="18"/>
  <c r="E66" i="18"/>
  <c r="E67" i="18"/>
  <c r="E68" i="18"/>
  <c r="E69" i="18"/>
  <c r="E70" i="18"/>
  <c r="E71" i="18"/>
  <c r="E72" i="18"/>
  <c r="L72" i="18" s="1"/>
  <c r="E73" i="18"/>
  <c r="L73" i="18" s="1"/>
  <c r="E74" i="18"/>
  <c r="L74" i="18" s="1"/>
  <c r="E75" i="18"/>
  <c r="L75" i="18" s="1"/>
  <c r="E76" i="18"/>
  <c r="L76" i="18" s="1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14" i="18"/>
  <c r="K90" i="19"/>
  <c r="AV90" i="19" s="1"/>
  <c r="K89" i="19"/>
  <c r="K88" i="19"/>
  <c r="BA88" i="19" s="1"/>
  <c r="BA87" i="19"/>
  <c r="AR87" i="19"/>
  <c r="K87" i="19"/>
  <c r="AJ87" i="19" s="1"/>
  <c r="K86" i="19"/>
  <c r="BA86" i="19" s="1"/>
  <c r="K85" i="19"/>
  <c r="AR85" i="19" s="1"/>
  <c r="K84" i="19"/>
  <c r="AV84" i="19" s="1"/>
  <c r="K83" i="19"/>
  <c r="AO83" i="19" s="1"/>
  <c r="AV82" i="19"/>
  <c r="AO82" i="19"/>
  <c r="K82" i="19"/>
  <c r="AH82" i="19" s="1"/>
  <c r="K81" i="19"/>
  <c r="AA81" i="19" s="1"/>
  <c r="P80" i="19"/>
  <c r="P79" i="19"/>
  <c r="P78" i="19"/>
  <c r="P77" i="19"/>
  <c r="K76" i="19"/>
  <c r="Q76" i="19" s="1"/>
  <c r="K75" i="19"/>
  <c r="Q75" i="19" s="1"/>
  <c r="K74" i="19"/>
  <c r="N74" i="19" s="1"/>
  <c r="K73" i="19"/>
  <c r="N73" i="19" s="1"/>
  <c r="K72" i="19"/>
  <c r="N72" i="19" s="1"/>
  <c r="J71" i="19"/>
  <c r="K71" i="19" s="1"/>
  <c r="N71" i="19" s="1"/>
  <c r="K70" i="19"/>
  <c r="N70" i="19" s="1"/>
  <c r="J70" i="19"/>
  <c r="K69" i="19"/>
  <c r="P69" i="19" s="1"/>
  <c r="J68" i="19"/>
  <c r="K68" i="19" s="1"/>
  <c r="O68" i="19" s="1"/>
  <c r="K67" i="19"/>
  <c r="P67" i="19" s="1"/>
  <c r="K66" i="19"/>
  <c r="R66" i="19" s="1"/>
  <c r="K65" i="19"/>
  <c r="R65" i="19" s="1"/>
  <c r="K64" i="19"/>
  <c r="R64" i="19" s="1"/>
  <c r="K63" i="19"/>
  <c r="R63" i="19" s="1"/>
  <c r="K62" i="19"/>
  <c r="R62" i="19" s="1"/>
  <c r="K61" i="19"/>
  <c r="R61" i="19" s="1"/>
  <c r="K60" i="19"/>
  <c r="R60" i="19" s="1"/>
  <c r="K59" i="19"/>
  <c r="R59" i="19" s="1"/>
  <c r="K58" i="19"/>
  <c r="Q58" i="19" s="1"/>
  <c r="K57" i="19"/>
  <c r="Q57" i="19" s="1"/>
  <c r="K56" i="19"/>
  <c r="Q56" i="19" s="1"/>
  <c r="K55" i="19"/>
  <c r="Q55" i="19" s="1"/>
  <c r="K54" i="19"/>
  <c r="Q54" i="19" s="1"/>
  <c r="K53" i="19"/>
  <c r="O53" i="19" s="1"/>
  <c r="K52" i="19"/>
  <c r="N52" i="19" s="1"/>
  <c r="K51" i="19"/>
  <c r="N51" i="19" s="1"/>
  <c r="K50" i="19"/>
  <c r="N50" i="19" s="1"/>
  <c r="K49" i="19"/>
  <c r="N49" i="19" s="1"/>
  <c r="K48" i="19"/>
  <c r="N48" i="19" s="1"/>
  <c r="K47" i="19"/>
  <c r="N47" i="19" s="1"/>
  <c r="J46" i="19"/>
  <c r="K46" i="19" s="1"/>
  <c r="P46" i="19" s="1"/>
  <c r="K45" i="19"/>
  <c r="N45" i="19" s="1"/>
  <c r="K44" i="19"/>
  <c r="N44" i="19" s="1"/>
  <c r="K43" i="19"/>
  <c r="N43" i="19" s="1"/>
  <c r="J42" i="19"/>
  <c r="K42" i="19" s="1"/>
  <c r="N42" i="19" s="1"/>
  <c r="J41" i="19"/>
  <c r="K41" i="19" s="1"/>
  <c r="N41" i="19" s="1"/>
  <c r="P40" i="19"/>
  <c r="K40" i="19"/>
  <c r="K39" i="19"/>
  <c r="N39" i="19" s="1"/>
  <c r="K38" i="19"/>
  <c r="P38" i="19" s="1"/>
  <c r="K37" i="19"/>
  <c r="N37" i="19" s="1"/>
  <c r="K36" i="19"/>
  <c r="N36" i="19" s="1"/>
  <c r="K35" i="19"/>
  <c r="N35" i="19" s="1"/>
  <c r="K34" i="19"/>
  <c r="N34" i="19" s="1"/>
  <c r="K33" i="19"/>
  <c r="P33" i="19" s="1"/>
  <c r="P32" i="19"/>
  <c r="K32" i="19"/>
  <c r="J31" i="19"/>
  <c r="K31" i="19" s="1"/>
  <c r="P31" i="19" s="1"/>
  <c r="J30" i="19"/>
  <c r="K30" i="19" s="1"/>
  <c r="P30" i="19" s="1"/>
  <c r="J29" i="19"/>
  <c r="K29" i="19" s="1"/>
  <c r="P29" i="19" s="1"/>
  <c r="K28" i="19"/>
  <c r="O28" i="19" s="1"/>
  <c r="K27" i="19"/>
  <c r="Q27" i="19" s="1"/>
  <c r="K26" i="19"/>
  <c r="Q26" i="19" s="1"/>
  <c r="J26" i="19"/>
  <c r="J25" i="19"/>
  <c r="K25" i="19" s="1"/>
  <c r="Q25" i="19" s="1"/>
  <c r="K24" i="19"/>
  <c r="Q24" i="19" s="1"/>
  <c r="J23" i="19"/>
  <c r="K23" i="19" s="1"/>
  <c r="Q23" i="19" s="1"/>
  <c r="Q91" i="19" s="1"/>
  <c r="K22" i="19"/>
  <c r="P22" i="19" s="1"/>
  <c r="K21" i="19"/>
  <c r="P21" i="19" s="1"/>
  <c r="K20" i="19"/>
  <c r="P20" i="19" s="1"/>
  <c r="P19" i="19"/>
  <c r="K19" i="19"/>
  <c r="J19" i="19"/>
  <c r="J18" i="19"/>
  <c r="K18" i="19" s="1"/>
  <c r="P18" i="19" s="1"/>
  <c r="K17" i="19"/>
  <c r="O17" i="19" s="1"/>
  <c r="K16" i="19"/>
  <c r="O16" i="19" s="1"/>
  <c r="J15" i="19"/>
  <c r="K15" i="19" s="1"/>
  <c r="O15" i="19" s="1"/>
  <c r="J14" i="19"/>
  <c r="K14" i="19" s="1"/>
  <c r="AV89" i="16"/>
  <c r="AO89" i="16"/>
  <c r="AH89" i="16"/>
  <c r="AA89" i="16"/>
  <c r="T89" i="16"/>
  <c r="N89" i="16"/>
  <c r="L20" i="18"/>
  <c r="L32" i="18"/>
  <c r="L33" i="18"/>
  <c r="L34" i="18"/>
  <c r="L35" i="18"/>
  <c r="L36" i="18"/>
  <c r="L37" i="18"/>
  <c r="L38" i="18"/>
  <c r="L39" i="18"/>
  <c r="L40" i="18"/>
  <c r="L43" i="18"/>
  <c r="L44" i="18"/>
  <c r="L45" i="18"/>
  <c r="L47" i="18"/>
  <c r="L48" i="18"/>
  <c r="L49" i="18"/>
  <c r="L50" i="18"/>
  <c r="L51" i="18"/>
  <c r="L52" i="18"/>
  <c r="L53" i="18"/>
  <c r="L54" i="18"/>
  <c r="L55" i="18"/>
  <c r="L56" i="18"/>
  <c r="L66" i="18"/>
  <c r="L67" i="18"/>
  <c r="L69" i="18"/>
  <c r="L81" i="18"/>
  <c r="L82" i="18"/>
  <c r="L83" i="18"/>
  <c r="L84" i="18"/>
  <c r="L85" i="18"/>
  <c r="L86" i="18"/>
  <c r="L87" i="18"/>
  <c r="L88" i="18"/>
  <c r="L89" i="18"/>
  <c r="L90" i="18"/>
  <c r="L57" i="18"/>
  <c r="R91" i="16"/>
  <c r="AV90" i="16"/>
  <c r="AO90" i="16"/>
  <c r="AH90" i="16"/>
  <c r="AA90" i="16"/>
  <c r="T90" i="16"/>
  <c r="N90" i="16"/>
  <c r="BA88" i="16"/>
  <c r="AR88" i="16"/>
  <c r="AJ88" i="16"/>
  <c r="AB88" i="16"/>
  <c r="S88" i="16"/>
  <c r="BA87" i="16"/>
  <c r="AR87" i="16"/>
  <c r="AJ87" i="16"/>
  <c r="AB87" i="16"/>
  <c r="S87" i="16"/>
  <c r="BA86" i="16"/>
  <c r="AR86" i="16"/>
  <c r="AJ86" i="16"/>
  <c r="AB86" i="16"/>
  <c r="S86" i="16"/>
  <c r="BA85" i="16"/>
  <c r="BA91" i="16" s="1"/>
  <c r="AR85" i="16"/>
  <c r="AR91" i="16" s="1"/>
  <c r="AJ85" i="16"/>
  <c r="AJ91" i="16" s="1"/>
  <c r="AB85" i="16"/>
  <c r="AB91" i="16" s="1"/>
  <c r="S85" i="16"/>
  <c r="S91" i="16" s="1"/>
  <c r="AV84" i="16"/>
  <c r="AO84" i="16"/>
  <c r="AH84" i="16"/>
  <c r="AA84" i="16"/>
  <c r="T84" i="16"/>
  <c r="N84" i="16"/>
  <c r="AV83" i="16"/>
  <c r="AO83" i="16"/>
  <c r="AH83" i="16"/>
  <c r="AA83" i="16"/>
  <c r="T83" i="16"/>
  <c r="N83" i="16"/>
  <c r="AV82" i="16"/>
  <c r="AO82" i="16"/>
  <c r="AH82" i="16"/>
  <c r="AA82" i="16"/>
  <c r="T82" i="16"/>
  <c r="N82" i="16"/>
  <c r="AV81" i="16"/>
  <c r="AV91" i="16" s="1"/>
  <c r="AO81" i="16"/>
  <c r="AO91" i="16" s="1"/>
  <c r="AH81" i="16"/>
  <c r="AH91" i="16" s="1"/>
  <c r="AA81" i="16"/>
  <c r="AA91" i="16" s="1"/>
  <c r="T81" i="16"/>
  <c r="T91" i="16" s="1"/>
  <c r="N81" i="16"/>
  <c r="P80" i="16"/>
  <c r="P79" i="16"/>
  <c r="P78" i="16"/>
  <c r="P77" i="16"/>
  <c r="Q76" i="16"/>
  <c r="Q75" i="16"/>
  <c r="BJ74" i="16"/>
  <c r="N74" i="16"/>
  <c r="N73" i="16"/>
  <c r="N72" i="16"/>
  <c r="N71" i="16"/>
  <c r="N70" i="16"/>
  <c r="P69" i="16"/>
  <c r="O68" i="16"/>
  <c r="P67" i="16"/>
  <c r="R66" i="16"/>
  <c r="R65" i="16"/>
  <c r="R64" i="16"/>
  <c r="R63" i="16"/>
  <c r="R62" i="16"/>
  <c r="R61" i="16"/>
  <c r="R60" i="16"/>
  <c r="R59" i="16"/>
  <c r="Q58" i="16"/>
  <c r="Q57" i="16"/>
  <c r="Q56" i="16"/>
  <c r="Q55" i="16"/>
  <c r="Q54" i="16"/>
  <c r="O53" i="16"/>
  <c r="O91" i="16" s="1"/>
  <c r="N52" i="16"/>
  <c r="N51" i="16"/>
  <c r="N50" i="16"/>
  <c r="N49" i="16"/>
  <c r="N48" i="16"/>
  <c r="N47" i="16"/>
  <c r="P46" i="16"/>
  <c r="N45" i="16"/>
  <c r="N44" i="16"/>
  <c r="N43" i="16"/>
  <c r="N42" i="16"/>
  <c r="N41" i="16"/>
  <c r="P40" i="16"/>
  <c r="N39" i="16"/>
  <c r="P38" i="16"/>
  <c r="N37" i="16"/>
  <c r="N36" i="16"/>
  <c r="N35" i="16"/>
  <c r="N91" i="16" s="1"/>
  <c r="N34" i="16"/>
  <c r="P33" i="16"/>
  <c r="P32" i="16"/>
  <c r="P31" i="16"/>
  <c r="P30" i="16"/>
  <c r="P29" i="16"/>
  <c r="O28" i="16"/>
  <c r="Q27" i="16"/>
  <c r="Q26" i="16"/>
  <c r="Q25" i="16"/>
  <c r="Q24" i="16"/>
  <c r="Q23" i="16"/>
  <c r="Q91" i="16" s="1"/>
  <c r="P22" i="16"/>
  <c r="P21" i="16"/>
  <c r="P20" i="16"/>
  <c r="P19" i="16"/>
  <c r="P91" i="16" s="1"/>
  <c r="P18" i="16"/>
  <c r="O17" i="16"/>
  <c r="O16" i="16"/>
  <c r="O15" i="16"/>
  <c r="O14" i="16"/>
  <c r="K71" i="18"/>
  <c r="K70" i="18"/>
  <c r="K68" i="18"/>
  <c r="K46" i="18"/>
  <c r="K42" i="18"/>
  <c r="K41" i="18"/>
  <c r="K31" i="18"/>
  <c r="K30" i="18"/>
  <c r="K29" i="18"/>
  <c r="K26" i="18"/>
  <c r="K25" i="18"/>
  <c r="K23" i="18"/>
  <c r="K19" i="18"/>
  <c r="K18" i="18"/>
  <c r="K15" i="18"/>
  <c r="K14" i="18"/>
  <c r="K76" i="16"/>
  <c r="K37" i="16"/>
  <c r="K36" i="16"/>
  <c r="K35" i="16"/>
  <c r="K34" i="16"/>
  <c r="L17" i="18"/>
  <c r="L24" i="18"/>
  <c r="L63" i="18"/>
  <c r="L64" i="18"/>
  <c r="L65" i="18"/>
  <c r="N92" i="21" l="1"/>
  <c r="O14" i="19"/>
  <c r="O91" i="19" s="1"/>
  <c r="K91" i="19"/>
  <c r="R91" i="19"/>
  <c r="P91" i="19"/>
  <c r="AJ85" i="19"/>
  <c r="AH81" i="19"/>
  <c r="AH91" i="19" s="1"/>
  <c r="AV83" i="19"/>
  <c r="AB86" i="19"/>
  <c r="N81" i="19"/>
  <c r="N91" i="19" s="1"/>
  <c r="S86" i="19"/>
  <c r="AO81" i="19"/>
  <c r="AO91" i="19" s="1"/>
  <c r="AJ86" i="19"/>
  <c r="AJ88" i="19"/>
  <c r="AV81" i="19"/>
  <c r="N84" i="19"/>
  <c r="AR86" i="19"/>
  <c r="N90" i="19"/>
  <c r="S85" i="19"/>
  <c r="T83" i="19"/>
  <c r="AH83" i="19"/>
  <c r="BJ74" i="19"/>
  <c r="T84" i="19"/>
  <c r="T90" i="19"/>
  <c r="AB85" i="19"/>
  <c r="N83" i="19"/>
  <c r="AB88" i="19"/>
  <c r="AA83" i="19"/>
  <c r="AR88" i="19"/>
  <c r="AR91" i="19" s="1"/>
  <c r="N82" i="19"/>
  <c r="AA84" i="19"/>
  <c r="AA90" i="19"/>
  <c r="S88" i="19"/>
  <c r="BA85" i="19"/>
  <c r="BA91" i="19" s="1"/>
  <c r="T82" i="19"/>
  <c r="AH84" i="19"/>
  <c r="S87" i="19"/>
  <c r="AH90" i="19"/>
  <c r="T81" i="19"/>
  <c r="T91" i="19" s="1"/>
  <c r="AA82" i="19"/>
  <c r="AA91" i="19" s="1"/>
  <c r="AO84" i="19"/>
  <c r="AB87" i="19"/>
  <c r="AO90" i="19"/>
  <c r="L15" i="18"/>
  <c r="L31" i="18"/>
  <c r="L25" i="18"/>
  <c r="L68" i="18"/>
  <c r="L70" i="18"/>
  <c r="L71" i="18"/>
  <c r="L23" i="18"/>
  <c r="L26" i="18"/>
  <c r="L41" i="18"/>
  <c r="L42" i="18"/>
  <c r="L29" i="18"/>
  <c r="L46" i="18"/>
  <c r="L18" i="18"/>
  <c r="L30" i="18"/>
  <c r="L19" i="18"/>
  <c r="L14" i="18"/>
  <c r="AJ91" i="19" l="1"/>
  <c r="S91" i="19"/>
  <c r="AB91" i="19"/>
  <c r="AV91" i="19"/>
  <c r="L91" i="18"/>
  <c r="K60" i="16" l="1"/>
  <c r="K61" i="16"/>
  <c r="K62" i="16"/>
  <c r="K63" i="16"/>
  <c r="K64" i="16"/>
  <c r="K65" i="16"/>
  <c r="K66" i="16"/>
  <c r="J71" i="16"/>
  <c r="J70" i="16"/>
  <c r="K75" i="16"/>
  <c r="K74" i="16"/>
  <c r="K73" i="16"/>
  <c r="K72" i="16"/>
  <c r="K71" i="16"/>
  <c r="K70" i="16"/>
  <c r="K69" i="16"/>
  <c r="K67" i="16"/>
  <c r="J68" i="16"/>
  <c r="K68" i="16" s="1"/>
  <c r="J41" i="16"/>
  <c r="K41" i="16" s="1"/>
  <c r="J46" i="16"/>
  <c r="K46" i="16" s="1"/>
  <c r="J42" i="16"/>
  <c r="K42" i="16" s="1"/>
  <c r="J23" i="16"/>
  <c r="K23" i="16" s="1"/>
  <c r="J31" i="16"/>
  <c r="K31" i="16" s="1"/>
  <c r="J30" i="16"/>
  <c r="K30" i="16" s="1"/>
  <c r="J29" i="16"/>
  <c r="K29" i="16" s="1"/>
  <c r="J25" i="16"/>
  <c r="K25" i="16" s="1"/>
  <c r="J26" i="16"/>
  <c r="K26" i="16" s="1"/>
  <c r="J18" i="16"/>
  <c r="K18" i="16" s="1"/>
  <c r="J15" i="16"/>
  <c r="K15" i="16" s="1"/>
  <c r="J19" i="16"/>
  <c r="K19" i="16" s="1"/>
  <c r="J14" i="16"/>
  <c r="K14" i="16"/>
  <c r="K55" i="16"/>
  <c r="K47" i="16"/>
  <c r="K40" i="16"/>
  <c r="K33" i="16"/>
  <c r="K32" i="16"/>
  <c r="K28" i="16"/>
  <c r="K22" i="16"/>
  <c r="K21" i="16"/>
  <c r="K20" i="16"/>
  <c r="K50" i="16"/>
  <c r="K49" i="16"/>
  <c r="K48" i="16"/>
  <c r="K27" i="16"/>
  <c r="K17" i="16"/>
  <c r="K16" i="16"/>
  <c r="K90" i="16"/>
  <c r="K89" i="16"/>
  <c r="K88" i="16"/>
  <c r="K87" i="16"/>
  <c r="K86" i="16"/>
  <c r="K85" i="16"/>
  <c r="K84" i="16"/>
  <c r="K83" i="16"/>
  <c r="K82" i="16"/>
  <c r="K81" i="16"/>
  <c r="K59" i="16"/>
  <c r="K58" i="16"/>
  <c r="K57" i="16"/>
  <c r="K56" i="16"/>
  <c r="K54" i="16"/>
  <c r="K53" i="16"/>
  <c r="K52" i="16"/>
  <c r="K51" i="16"/>
  <c r="K45" i="16"/>
  <c r="K44" i="16"/>
  <c r="K43" i="16"/>
  <c r="K39" i="16"/>
  <c r="K38" i="16"/>
  <c r="K24" i="16"/>
  <c r="K91" i="16" l="1"/>
  <c r="O91" i="21" l="1"/>
  <c r="P91" i="21"/>
  <c r="P92" i="21" l="1"/>
  <c r="O92" i="21"/>
  <c r="C57" i="2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</calcChain>
</file>

<file path=xl/sharedStrings.xml><?xml version="1.0" encoding="utf-8"?>
<sst xmlns="http://schemas.openxmlformats.org/spreadsheetml/2006/main" count="2198" uniqueCount="338">
  <si>
    <t>TCIPC (Tin Can)</t>
  </si>
  <si>
    <t>LPC (Apapa)</t>
  </si>
  <si>
    <t>Total</t>
  </si>
  <si>
    <t>Project Cost</t>
  </si>
  <si>
    <t>Origin</t>
  </si>
  <si>
    <t>ITB - HITECH JOINT VENTURE</t>
  </si>
  <si>
    <r>
      <t xml:space="preserve">NPA PORT REHABILITATION (TCIPC AND LPC) - </t>
    </r>
    <r>
      <rPr>
        <b/>
        <u/>
        <sz val="12"/>
        <color rgb="FFFF0000"/>
        <rFont val="Calibri"/>
        <family val="2"/>
      </rPr>
      <t xml:space="preserve">DRAFT </t>
    </r>
    <r>
      <rPr>
        <b/>
        <sz val="12"/>
        <rFont val="Calibri"/>
        <family val="2"/>
      </rPr>
      <t>PROCUREMENT FINANCE LIST</t>
    </r>
  </si>
  <si>
    <t>S/N</t>
  </si>
  <si>
    <t>Description</t>
  </si>
  <si>
    <t>Procurement
Location</t>
  </si>
  <si>
    <t>Type</t>
  </si>
  <si>
    <t>Quantity</t>
  </si>
  <si>
    <t>Supplier</t>
  </si>
  <si>
    <t>Usage</t>
  </si>
  <si>
    <t>Total Amount</t>
  </si>
  <si>
    <t>TCIPC
(Tin Can)</t>
  </si>
  <si>
    <t>LPC
(Apapa)</t>
  </si>
  <si>
    <t>Combined
Port</t>
  </si>
  <si>
    <t>Unit</t>
  </si>
  <si>
    <t>Unit Price
CIF / CFR</t>
  </si>
  <si>
    <t>Amount TCIPC (Tin Can)
CIF / CFR</t>
  </si>
  <si>
    <t>Amount LPC (Apapa)
CIF / CFR</t>
  </si>
  <si>
    <t>Total Amount
CIF / CFR</t>
  </si>
  <si>
    <t>TEX BREAKER FOR TLB ATT</t>
  </si>
  <si>
    <t>HM033T</t>
  </si>
  <si>
    <t>Nos</t>
  </si>
  <si>
    <t>Demolition Equipment</t>
  </si>
  <si>
    <t>UK</t>
  </si>
  <si>
    <t>CombiWall (Steel Pipes &amp; Sheet Piles)</t>
  </si>
  <si>
    <t>-</t>
  </si>
  <si>
    <t>Tons</t>
  </si>
  <si>
    <t>Materials</t>
  </si>
  <si>
    <t>Reinforcement Bars for Concrete</t>
  </si>
  <si>
    <t>Bentonite for Piling</t>
  </si>
  <si>
    <t>RS Minerals Ltd</t>
  </si>
  <si>
    <t>Microsilica for Concrete</t>
  </si>
  <si>
    <t>Ancillary Facilities : Fenders</t>
  </si>
  <si>
    <t>Ancillary Facilities : Bollards</t>
  </si>
  <si>
    <t xml:space="preserve">Ancillary Facilities : Ladders </t>
  </si>
  <si>
    <t>Ancillary Facilities : Mooring Rings</t>
  </si>
  <si>
    <t>Ancillary Facilities : Rails A120  100kg/ m &amp; Accessories</t>
  </si>
  <si>
    <t>VOLVO HYDRUALIC HAMMER</t>
  </si>
  <si>
    <t>HB30</t>
  </si>
  <si>
    <t>SMT VOLVO</t>
  </si>
  <si>
    <t>VOLVO  HAMMER POINTS</t>
  </si>
  <si>
    <t>JCB BACKHOE TLB</t>
  </si>
  <si>
    <t>Earthwork Equipment</t>
  </si>
  <si>
    <t>JCB TELESCOPIC HANDLER</t>
  </si>
  <si>
    <t>STH1056A</t>
  </si>
  <si>
    <t>Logistics</t>
  </si>
  <si>
    <t>ICE 1412C_Vibratory Hammer Equipment</t>
  </si>
  <si>
    <t>SET</t>
  </si>
  <si>
    <t>Piling Equipment</t>
  </si>
  <si>
    <t>S-280 IMPACT HAMMER  Equipment</t>
  </si>
  <si>
    <r>
      <t xml:space="preserve">PLD - Pile Lifting Device  </t>
    </r>
    <r>
      <rPr>
        <sz val="11"/>
        <color rgb="FF0070C0"/>
        <rFont val="Arial"/>
        <family val="2"/>
      </rPr>
      <t>(For  Lifting / Hoisting Combiwall Pipes)</t>
    </r>
  </si>
  <si>
    <r>
      <t xml:space="preserve">Hydraulically driven dredge pump  </t>
    </r>
    <r>
      <rPr>
        <sz val="11"/>
        <color rgb="FF0070C0"/>
        <rFont val="Arial"/>
        <family val="2"/>
      </rPr>
      <t>(For Cleaning Combiwall driven pipes from Sand before concreting)</t>
    </r>
  </si>
  <si>
    <t xml:space="preserve">Drilling Rig  GB 50 (BT 70) Hydraulic Grab Carrier with
DHG V Diaphragm Wall Hydraulic Grab attachment + Slurry Handling package for Grab Operation ( to be able executing Barrettes of 2800mm x 800mm x 30m depth)  </t>
  </si>
  <si>
    <t>Anti - Scour Protection : Geotextiles</t>
  </si>
  <si>
    <r>
      <t>m</t>
    </r>
    <r>
      <rPr>
        <vertAlign val="superscript"/>
        <sz val="11"/>
        <color theme="1"/>
        <rFont val="Arial"/>
        <family val="2"/>
      </rPr>
      <t>2</t>
    </r>
  </si>
  <si>
    <t>FRONT CAPING BEAMS FORMWORK</t>
  </si>
  <si>
    <t>Formwork</t>
  </si>
  <si>
    <t>REAR CAPING BEAMS FORMWORK</t>
  </si>
  <si>
    <t>TRANSVERSE BEAMS FORMWORK</t>
  </si>
  <si>
    <t>VIBRATING BEAMS FOR CASTING</t>
  </si>
  <si>
    <t>Concrete Equipment</t>
  </si>
  <si>
    <r>
      <t xml:space="preserve">TUG BOAT </t>
    </r>
    <r>
      <rPr>
        <sz val="11"/>
        <color rgb="FF0070C0"/>
        <rFont val="Arial"/>
        <family val="2"/>
      </rPr>
      <t>(1200 HP)</t>
    </r>
    <r>
      <rPr>
        <sz val="11"/>
        <color theme="1"/>
        <rFont val="Arial"/>
        <family val="2"/>
      </rPr>
      <t xml:space="preserve">  - For Manouvering</t>
    </r>
  </si>
  <si>
    <r>
      <t xml:space="preserve">TUG BOAT </t>
    </r>
    <r>
      <rPr>
        <sz val="11"/>
        <color rgb="FF0070C0"/>
        <rFont val="Arial"/>
        <family val="2"/>
      </rPr>
      <t>(1200 HP)</t>
    </r>
    <r>
      <rPr>
        <sz val="11"/>
        <color theme="1"/>
        <rFont val="Arial"/>
        <family val="2"/>
      </rPr>
      <t xml:space="preserve"> - For Towing</t>
    </r>
  </si>
  <si>
    <t>GENERATOR 200 KVA (For Bored piles)</t>
  </si>
  <si>
    <t>PERKINS</t>
  </si>
  <si>
    <t>GENERATOR 250 KVA (For Barrette piles)</t>
  </si>
  <si>
    <t>GENERATOR 60 KVA (For Barrette piles)</t>
  </si>
  <si>
    <t>GENERATOR 150 KVA (For Piling  Operations Support)</t>
  </si>
  <si>
    <t>GENERATOR 500 KVA  (For Batching Plants)</t>
  </si>
  <si>
    <t>GENERATOR 350 KVA (For Batching Plants Water Chiller System)</t>
  </si>
  <si>
    <t>CUTTING  Machines For Reinforcement</t>
  </si>
  <si>
    <t>S50</t>
  </si>
  <si>
    <t>BENDING Machines For Reinforcement</t>
  </si>
  <si>
    <t>Q50</t>
  </si>
  <si>
    <t>PPE Equipment / Tools for Works / Consumables</t>
  </si>
  <si>
    <t>LS</t>
  </si>
  <si>
    <t>Equipment</t>
  </si>
  <si>
    <t>Concrete Admixtures (Approx. $3 per CUM)</t>
  </si>
  <si>
    <t>Survey and Monitoring Instruments</t>
  </si>
  <si>
    <t>Various MEP Tools (Wires, Equipment, Others)</t>
  </si>
  <si>
    <t>DAR Design Package / Shop Drawings / Site Supervision</t>
  </si>
  <si>
    <t>Technical Assistance</t>
  </si>
  <si>
    <t>Management Contractor and procurement services</t>
  </si>
  <si>
    <t>Management contracting</t>
  </si>
  <si>
    <t>Engineering and Specialist Supervision</t>
  </si>
  <si>
    <t>Engineering and Supervision</t>
  </si>
  <si>
    <t>E&amp;S studies, implementation and supervision</t>
  </si>
  <si>
    <t>Studies, implementation and supervision</t>
  </si>
  <si>
    <t>Various other potential services and goods including logistics</t>
  </si>
  <si>
    <t>Total Estimated Amounts - UK Imports</t>
  </si>
  <si>
    <t>% of UK Content</t>
  </si>
  <si>
    <t>SWEDEN</t>
  </si>
  <si>
    <t>TURKEY</t>
  </si>
  <si>
    <t>INDIA</t>
  </si>
  <si>
    <t>CHINA</t>
  </si>
  <si>
    <t>SPAIN</t>
  </si>
  <si>
    <t>BELGIUM</t>
  </si>
  <si>
    <t>ITALY</t>
  </si>
  <si>
    <t>BRAZIL</t>
  </si>
  <si>
    <t>Czech Republic</t>
  </si>
  <si>
    <t>SOUTH AFRICA</t>
  </si>
  <si>
    <t>FRANCE</t>
  </si>
  <si>
    <t>SN</t>
  </si>
  <si>
    <t>Location</t>
  </si>
  <si>
    <r>
      <t xml:space="preserve">EXCAVATOR with Long Arm  29 m / 120 Tons </t>
    </r>
    <r>
      <rPr>
        <sz val="11"/>
        <color rgb="FF0070C0"/>
        <rFont val="Arial"/>
        <family val="2"/>
      </rPr>
      <t>(For  Combiwall / Anti - Scour Protection ; Excavation &amp; Cleaning)</t>
    </r>
  </si>
  <si>
    <t>HITACHI</t>
  </si>
  <si>
    <t>LOWBED FRONT LOADING</t>
  </si>
  <si>
    <t>RANDON</t>
  </si>
  <si>
    <t>SINO TIPPERS 8X4 - 21CU</t>
  </si>
  <si>
    <t>SINOTRUCK</t>
  </si>
  <si>
    <t>SINO W/TANKER 6X4-20,000 LTRS</t>
  </si>
  <si>
    <t>SINO D/TANKER 4X2-15,000 LTRS</t>
  </si>
  <si>
    <r>
      <t xml:space="preserve">SINO TRACTOR HEAD 380HP - </t>
    </r>
    <r>
      <rPr>
        <sz val="11"/>
        <color rgb="FF0070C0"/>
        <rFont val="Arial"/>
        <family val="2"/>
      </rPr>
      <t>For Flat Beds</t>
    </r>
  </si>
  <si>
    <t>SINO TRACTOR HEAD 430HP 6X4/ for LB-PTO</t>
  </si>
  <si>
    <r>
      <t xml:space="preserve">SINOTRUCK HOWO 6X4 10CUM </t>
    </r>
    <r>
      <rPr>
        <sz val="11"/>
        <color rgb="FF0070C0"/>
        <rFont val="Arial"/>
        <family val="2"/>
      </rPr>
      <t>Transit Mixer</t>
    </r>
  </si>
  <si>
    <t>SANY Crawler Crane 250 Tons + Spare Parts</t>
  </si>
  <si>
    <t>SANY</t>
  </si>
  <si>
    <t>SANY Crawler Crane 200 Tons + Spare Parts</t>
  </si>
  <si>
    <t>SANY Crawler Crane 150 Tons + Spare Parts</t>
  </si>
  <si>
    <t>SANY Crawler Crane 100 Tons + Spare Parts</t>
  </si>
  <si>
    <t>SANY Crawler Crane 60 Tons + Spare Parts</t>
  </si>
  <si>
    <r>
      <t xml:space="preserve">MOBILE CRANE ALL TERRAIN  </t>
    </r>
    <r>
      <rPr>
        <sz val="11"/>
        <color rgb="FF0070C0"/>
        <rFont val="Arial"/>
        <family val="2"/>
      </rPr>
      <t>(50 Tons)</t>
    </r>
    <r>
      <rPr>
        <sz val="11"/>
        <color theme="1"/>
        <rFont val="Arial"/>
        <family val="2"/>
      </rPr>
      <t xml:space="preserve">  + Spare Parts</t>
    </r>
  </si>
  <si>
    <t xml:space="preserve">SANY Drilling Rig  SR235C10 including Kelly bar to execute 1500mm Diam up to 50m depth </t>
  </si>
  <si>
    <t xml:space="preserve">MOBILE CONCRETE PUMP 38.1 M </t>
  </si>
  <si>
    <t>Water Chiller System: ICW180  FOR BATCHING PLANT - 15 m3/hour</t>
  </si>
  <si>
    <t>SNOWMAN</t>
  </si>
  <si>
    <t>PORTABLE AIR COMPRESSOR</t>
  </si>
  <si>
    <t>ATMOS</t>
  </si>
  <si>
    <t>CONCRETE TROWELS  &amp; HELICOPTERS FOR CASTING</t>
  </si>
  <si>
    <t>PPB</t>
  </si>
  <si>
    <t>CAT BACKHOE TLB</t>
  </si>
  <si>
    <t>MANTRAC</t>
  </si>
  <si>
    <t>DYNAPAC CA 25D Tyre Drum Plain Roller | 11.20 Tons</t>
  </si>
  <si>
    <t>MANAL</t>
  </si>
  <si>
    <t>DYNAPAC CC 1250 Tandem Roller | 3.0 Tons</t>
  </si>
  <si>
    <t>Submersible Dredge Pumps</t>
  </si>
  <si>
    <t>Dredging Equipment</t>
  </si>
  <si>
    <t>Sand Transport Barges</t>
  </si>
  <si>
    <t>Anti-Corrosion Paint</t>
  </si>
  <si>
    <t>Material</t>
  </si>
  <si>
    <t>Dump Trucks</t>
  </si>
  <si>
    <t>Equipments</t>
  </si>
  <si>
    <t>SCHNELL  Automate Stirrups Bending Machine</t>
  </si>
  <si>
    <t>SCHNELL</t>
  </si>
  <si>
    <t>Geotextiles (for sediment control)</t>
  </si>
  <si>
    <t>Precast Concrete Blocks</t>
  </si>
  <si>
    <t>Concrete Pump Trucks</t>
  </si>
  <si>
    <t>Geotechnical Surveys</t>
  </si>
  <si>
    <t>Services</t>
  </si>
  <si>
    <t>Safety Harnesses</t>
  </si>
  <si>
    <t>Safety Equipments</t>
  </si>
  <si>
    <t>Emergency Showers</t>
  </si>
  <si>
    <t>Road Paving Materials</t>
  </si>
  <si>
    <t>Geotextiles</t>
  </si>
  <si>
    <t>Dockside Lighting Systems</t>
  </si>
  <si>
    <t>Fire Suppression Equipment</t>
  </si>
  <si>
    <t>Wastewater Treatment Units</t>
  </si>
  <si>
    <t>Floating Platforms</t>
  </si>
  <si>
    <t>Advanced Welding Machines</t>
  </si>
  <si>
    <t>Marine-Grade Concrete</t>
  </si>
  <si>
    <t>Mobile Cranes (50T)</t>
  </si>
  <si>
    <t>Portable Welding Machines</t>
  </si>
  <si>
    <t>Other services and equipments</t>
  </si>
  <si>
    <t xml:space="preserve">STATIONERY CONCRETE PUMP </t>
  </si>
  <si>
    <t>PUTZMEISTER</t>
  </si>
  <si>
    <t>BATCHING PLANT 150 m3/h</t>
  </si>
  <si>
    <t>FRUMECAR</t>
  </si>
  <si>
    <t>EXCAVATOR + Bucket</t>
  </si>
  <si>
    <t>EXTRA HARDOX Bucket</t>
  </si>
  <si>
    <t xml:space="preserve">VOLVO WHEEL LOADER </t>
  </si>
  <si>
    <t>VOLVO WHEEL LOADER</t>
  </si>
  <si>
    <r>
      <t xml:space="preserve">DUMP TRUCK  </t>
    </r>
    <r>
      <rPr>
        <sz val="11"/>
        <color rgb="FF0070C0"/>
        <rFont val="Arial"/>
        <family val="2"/>
      </rPr>
      <t>( 21,2 m3 Capacity )</t>
    </r>
  </si>
  <si>
    <r>
      <t xml:space="preserve">EXCAVATOR with Long Arm  20 m  </t>
    </r>
    <r>
      <rPr>
        <sz val="11"/>
        <color rgb="FF0070C0"/>
        <rFont val="Arial"/>
        <family val="2"/>
      </rPr>
      <t>(For  Formwork  Set Up)</t>
    </r>
  </si>
  <si>
    <r>
      <t xml:space="preserve">GENERAL MAINTENANCE KITS  </t>
    </r>
    <r>
      <rPr>
        <sz val="11"/>
        <color rgb="FF0070C0"/>
        <rFont val="Arial"/>
        <family val="2"/>
      </rPr>
      <t>( 2,000 Hours parts kit )</t>
    </r>
  </si>
  <si>
    <t>Silt Curtains (Environmental Protection)</t>
  </si>
  <si>
    <t>Other</t>
  </si>
  <si>
    <t>Dredging Depth Sensors</t>
  </si>
  <si>
    <t>Sheet Piles</t>
  </si>
  <si>
    <t>Rubber Fenders</t>
  </si>
  <si>
    <t>Tie Rod Systems</t>
  </si>
  <si>
    <t>Pile Driving Rigs</t>
  </si>
  <si>
    <t>Vibratory Compactors</t>
  </si>
  <si>
    <t>Pick-ups</t>
  </si>
  <si>
    <t>Transport</t>
  </si>
  <si>
    <t xml:space="preserve">Drilling Tools + Bentonite Equipment </t>
  </si>
  <si>
    <t>TEKNOFOR</t>
  </si>
  <si>
    <t>BATCHING PLANT  SILOS  125 m3 / 175 Tons</t>
  </si>
  <si>
    <t>WAM</t>
  </si>
  <si>
    <r>
      <t xml:space="preserve">CEMENT AIR COMPRESSOR ELECTRICAL </t>
    </r>
    <r>
      <rPr>
        <sz val="11"/>
        <color rgb="FF0096FF"/>
        <rFont val="Arial"/>
        <family val="2"/>
      </rPr>
      <t>(Offloading from Bulk Truck)</t>
    </r>
  </si>
  <si>
    <t>BEKOMSAN</t>
  </si>
  <si>
    <t>Cutter Suction Dredgers</t>
  </si>
  <si>
    <t>Floating Pipes for Dredging</t>
  </si>
  <si>
    <t>Booster Pumps</t>
  </si>
  <si>
    <t>Marine Dredging Anchors</t>
  </si>
  <si>
    <t>Steel Reinforcements (Rebars)</t>
  </si>
  <si>
    <t>Waterproof Concrete Additives</t>
  </si>
  <si>
    <t>Hydraulic Excavators (Large)</t>
  </si>
  <si>
    <t>Concrete Batching Plants</t>
  </si>
  <si>
    <t>Crawler Loaders</t>
  </si>
  <si>
    <t>Generator Sets</t>
  </si>
  <si>
    <t>Floating Platforms for Workers</t>
  </si>
  <si>
    <t>Total Estimated Amounts - Others Import</t>
  </si>
  <si>
    <t>% of Foreign Content</t>
  </si>
  <si>
    <t>NPA / UKEF CITI / ITB HITECH</t>
  </si>
  <si>
    <t xml:space="preserve">PROCUREMENT LIST </t>
  </si>
  <si>
    <t>COMBINDED LIST</t>
  </si>
  <si>
    <t>TINCAN + APAPA</t>
  </si>
  <si>
    <t>Rev. 03</t>
  </si>
  <si>
    <t>DESCRIPTION</t>
  </si>
  <si>
    <t>TYPE</t>
  </si>
  <si>
    <t>QTY</t>
  </si>
  <si>
    <t>UNIT</t>
  </si>
  <si>
    <t>SUPPLIER</t>
  </si>
  <si>
    <t>USAGE</t>
  </si>
  <si>
    <t>ORIGIN</t>
  </si>
  <si>
    <t>UNIT PRICE         CIF / CFR</t>
  </si>
  <si>
    <t>AMOUNT                     CIF / CFR                                     TINCAN PORT LAGOS</t>
  </si>
  <si>
    <t>EC 350DL</t>
  </si>
  <si>
    <t>EC 350D</t>
  </si>
  <si>
    <t>KOREA</t>
  </si>
  <si>
    <t>380HP</t>
  </si>
  <si>
    <t>L70H2</t>
  </si>
  <si>
    <r>
      <t xml:space="preserve">DUMP TRUCK  </t>
    </r>
    <r>
      <rPr>
        <b/>
        <sz val="12"/>
        <color rgb="FF0070C0"/>
        <rFont val="Arial"/>
        <family val="2"/>
      </rPr>
      <t>( 21,2 m3 Capacity )</t>
    </r>
  </si>
  <si>
    <t>A35G</t>
  </si>
  <si>
    <t>CAT 426STD</t>
  </si>
  <si>
    <t>CFAO</t>
  </si>
  <si>
    <t>CA 25D</t>
  </si>
  <si>
    <t>CC 1250</t>
  </si>
  <si>
    <t>300HP</t>
  </si>
  <si>
    <t>260HP</t>
  </si>
  <si>
    <t>FLAT BEDS 40T-Triple Axle</t>
  </si>
  <si>
    <t>40T</t>
  </si>
  <si>
    <t>IPI</t>
  </si>
  <si>
    <t>NIGERIA</t>
  </si>
  <si>
    <t>100T</t>
  </si>
  <si>
    <r>
      <t xml:space="preserve">SINO TRACTOR HEAD 380HP - </t>
    </r>
    <r>
      <rPr>
        <b/>
        <sz val="12"/>
        <color rgb="FF0070C0"/>
        <rFont val="Arial"/>
        <family val="2"/>
      </rPr>
      <t>For Flat Beds</t>
    </r>
  </si>
  <si>
    <t>430HP</t>
  </si>
  <si>
    <r>
      <t xml:space="preserve">SINOTRUCK HOWO 6X4 10CUM </t>
    </r>
    <r>
      <rPr>
        <b/>
        <sz val="12"/>
        <color rgb="FF0070C0"/>
        <rFont val="Arial"/>
        <family val="2"/>
      </rPr>
      <t>Transit Mixer</t>
    </r>
  </si>
  <si>
    <t>TELESCOPIC HANDLER</t>
  </si>
  <si>
    <t>USA</t>
  </si>
  <si>
    <r>
      <t xml:space="preserve">EXTENDABLE FLAT BED TRAILER 14m/21m  </t>
    </r>
    <r>
      <rPr>
        <b/>
        <sz val="12"/>
        <color rgb="FF0070C0"/>
        <rFont val="Arial"/>
        <family val="2"/>
      </rPr>
      <t>(For Transporting Steel Pipes and Sheet Piles)</t>
    </r>
  </si>
  <si>
    <t>AFRIFAB</t>
  </si>
  <si>
    <r>
      <t xml:space="preserve">TUG BOAT </t>
    </r>
    <r>
      <rPr>
        <b/>
        <sz val="12"/>
        <color rgb="FF0070C0"/>
        <rFont val="Arial"/>
        <family val="2"/>
      </rPr>
      <t>(1200 HP)</t>
    </r>
    <r>
      <rPr>
        <sz val="12"/>
        <color theme="1"/>
        <rFont val="Arial"/>
        <family val="2"/>
      </rPr>
      <t xml:space="preserve">  - </t>
    </r>
    <r>
      <rPr>
        <b/>
        <sz val="12"/>
        <color theme="1"/>
        <rFont val="Arial"/>
        <family val="2"/>
      </rPr>
      <t>For Manouvering</t>
    </r>
  </si>
  <si>
    <t>NOT DEFINED YET</t>
  </si>
  <si>
    <r>
      <t xml:space="preserve">BARGE </t>
    </r>
    <r>
      <rPr>
        <b/>
        <sz val="12"/>
        <color rgb="FF0070C0"/>
        <rFont val="Arial"/>
        <family val="2"/>
      </rPr>
      <t>(1000 Tons Capacity)</t>
    </r>
    <r>
      <rPr>
        <sz val="12"/>
        <color theme="1"/>
        <rFont val="Arial"/>
        <family val="2"/>
      </rPr>
      <t xml:space="preserve"> + Service Crane (</t>
    </r>
    <r>
      <rPr>
        <b/>
        <sz val="12"/>
        <color rgb="FFFF0000"/>
        <rFont val="Arial"/>
        <family val="2"/>
      </rPr>
      <t xml:space="preserve"> 150 / 200 Tons)</t>
    </r>
  </si>
  <si>
    <r>
      <t xml:space="preserve">TUG BOAT </t>
    </r>
    <r>
      <rPr>
        <b/>
        <sz val="12"/>
        <color rgb="FF0070C0"/>
        <rFont val="Arial"/>
        <family val="2"/>
      </rPr>
      <t>(1200 HP)</t>
    </r>
    <r>
      <rPr>
        <sz val="12"/>
        <color theme="1"/>
        <rFont val="Arial"/>
        <family val="2"/>
      </rPr>
      <t xml:space="preserve">  - </t>
    </r>
    <r>
      <rPr>
        <b/>
        <sz val="12"/>
        <color theme="1"/>
        <rFont val="Arial"/>
        <family val="2"/>
      </rPr>
      <t>For Towing</t>
    </r>
  </si>
  <si>
    <r>
      <t xml:space="preserve">BARGE </t>
    </r>
    <r>
      <rPr>
        <b/>
        <sz val="12"/>
        <color rgb="FF0070C0"/>
        <rFont val="Arial"/>
        <family val="2"/>
      </rPr>
      <t>(500 Tons Capacity)</t>
    </r>
    <r>
      <rPr>
        <sz val="12"/>
        <color theme="1"/>
        <rFont val="Arial"/>
        <family val="2"/>
      </rPr>
      <t xml:space="preserve"> + Service Crane (</t>
    </r>
    <r>
      <rPr>
        <b/>
        <sz val="12"/>
        <color rgb="FFFF0000"/>
        <rFont val="Arial"/>
        <family val="2"/>
      </rPr>
      <t xml:space="preserve"> 60 Tons )</t>
    </r>
  </si>
  <si>
    <r>
      <t xml:space="preserve">GUIDING PLATFORM LINE  </t>
    </r>
    <r>
      <rPr>
        <b/>
        <sz val="12"/>
        <color rgb="FF0070C0"/>
        <rFont val="Arial"/>
        <family val="2"/>
      </rPr>
      <t>(For COMBIWALL installation)</t>
    </r>
  </si>
  <si>
    <r>
      <t xml:space="preserve">EXCAVATOR with Long Arm  29 m / 120 Tons </t>
    </r>
    <r>
      <rPr>
        <b/>
        <sz val="12"/>
        <color rgb="FF0070C0"/>
        <rFont val="Arial"/>
        <family val="2"/>
      </rPr>
      <t>(For  Combiwall / Anti - Scour Protection ; Excavation &amp; Cleaning)</t>
    </r>
  </si>
  <si>
    <r>
      <t xml:space="preserve">EXCAVATOR with Long Arm  20 m  </t>
    </r>
    <r>
      <rPr>
        <b/>
        <sz val="12"/>
        <color rgb="FF0070C0"/>
        <rFont val="Arial"/>
        <family val="2"/>
      </rPr>
      <t>(For  Formwork  Set Up)</t>
    </r>
  </si>
  <si>
    <t>SCC2500A</t>
  </si>
  <si>
    <t>SCC2000A</t>
  </si>
  <si>
    <t>SCS1500A</t>
  </si>
  <si>
    <t>SCC1000A-6</t>
  </si>
  <si>
    <t>SCC600A-6</t>
  </si>
  <si>
    <r>
      <t xml:space="preserve">MOBILE CRANE ALL TERRAIN  </t>
    </r>
    <r>
      <rPr>
        <b/>
        <sz val="12"/>
        <color rgb="FF0070C0"/>
        <rFont val="Arial"/>
        <family val="2"/>
      </rPr>
      <t>(50 Tons)</t>
    </r>
    <r>
      <rPr>
        <sz val="12"/>
        <color theme="1"/>
        <rFont val="Arial"/>
        <family val="2"/>
      </rPr>
      <t xml:space="preserve">  + Spare Parts</t>
    </r>
  </si>
  <si>
    <t>STC800T</t>
  </si>
  <si>
    <t>DIESKO</t>
  </si>
  <si>
    <t>NETHERLANDS</t>
  </si>
  <si>
    <t>IQIP</t>
  </si>
  <si>
    <r>
      <t xml:space="preserve">PLD - Pile Lifting Device  </t>
    </r>
    <r>
      <rPr>
        <b/>
        <sz val="12"/>
        <color rgb="FF0070C0"/>
        <rFont val="Arial"/>
        <family val="2"/>
      </rPr>
      <t>(For  Lifting / Hoisting Combiwall Pipes)</t>
    </r>
  </si>
  <si>
    <r>
      <t xml:space="preserve">BELL 150 – Hydraulically driven dredge pump  </t>
    </r>
    <r>
      <rPr>
        <b/>
        <sz val="12"/>
        <color rgb="FF0070C0"/>
        <rFont val="Arial"/>
        <family val="2"/>
      </rPr>
      <t>(For Cleaning Combiwall driven pipes from Sand before concreting)</t>
    </r>
  </si>
  <si>
    <t>BELL</t>
  </si>
  <si>
    <t xml:space="preserve">BAUER Drilling Rig  GB 50 (BT 70) Hydraulic Grab Carrier with
DHG V Diaphragm Wall Hydraulic Grab attachment + Slurry Handling package for Grab Operation ( to be able executing Barrettes of 2800mm x 800mm x 30m depth)  </t>
  </si>
  <si>
    <t>BAUER</t>
  </si>
  <si>
    <t>GERMANY</t>
  </si>
  <si>
    <t>SUPPORTING &amp; SITE MOBILIZATION FOR PILING OPERATIONS</t>
  </si>
  <si>
    <t>VARIOUS</t>
  </si>
  <si>
    <r>
      <t xml:space="preserve">GENERAL MAINTENANCE KITS  </t>
    </r>
    <r>
      <rPr>
        <b/>
        <sz val="12"/>
        <color rgb="FF0070C0"/>
        <rFont val="Arial"/>
        <family val="2"/>
      </rPr>
      <t>( 2,000 Hours parts kit )</t>
    </r>
  </si>
  <si>
    <t>LOTS</t>
  </si>
  <si>
    <t>WORKSHOP TOOLS</t>
  </si>
  <si>
    <t>LOCAL</t>
  </si>
  <si>
    <t>PRESSURE WASHING MACHINES</t>
  </si>
  <si>
    <t>KARCHER</t>
  </si>
  <si>
    <r>
      <t xml:space="preserve">GENERATOR 200 KVA </t>
    </r>
    <r>
      <rPr>
        <i/>
        <sz val="12"/>
        <color theme="1"/>
        <rFont val="Arial"/>
        <family val="2"/>
      </rPr>
      <t>(For Bored piles)</t>
    </r>
  </si>
  <si>
    <r>
      <t xml:space="preserve">GENERATOR 250 KVA </t>
    </r>
    <r>
      <rPr>
        <i/>
        <sz val="12"/>
        <color theme="1"/>
        <rFont val="Arial"/>
        <family val="2"/>
      </rPr>
      <t>(For Barrette piles)</t>
    </r>
  </si>
  <si>
    <r>
      <t xml:space="preserve">GENERATOR 60 KVA </t>
    </r>
    <r>
      <rPr>
        <i/>
        <sz val="12"/>
        <color theme="1"/>
        <rFont val="Arial"/>
        <family val="2"/>
      </rPr>
      <t>(For Barrette piles)</t>
    </r>
  </si>
  <si>
    <r>
      <t xml:space="preserve">GENERATOR 150 KVA </t>
    </r>
    <r>
      <rPr>
        <i/>
        <sz val="12"/>
        <color theme="1"/>
        <rFont val="Arial"/>
        <family val="2"/>
      </rPr>
      <t>(For Piling  Operations Support)</t>
    </r>
  </si>
  <si>
    <r>
      <t xml:space="preserve">GENERATOR 500 KVA  </t>
    </r>
    <r>
      <rPr>
        <i/>
        <sz val="12"/>
        <color theme="1"/>
        <rFont val="Arial"/>
        <family val="2"/>
      </rPr>
      <t>(For Batching Plants)</t>
    </r>
  </si>
  <si>
    <r>
      <t xml:space="preserve">GENERATOR 350 KVA </t>
    </r>
    <r>
      <rPr>
        <i/>
        <sz val="12"/>
        <color theme="1"/>
        <rFont val="Arial"/>
        <family val="2"/>
      </rPr>
      <t>(For Batching Plants Water Chiller System)</t>
    </r>
  </si>
  <si>
    <t>B&amp;P</t>
  </si>
  <si>
    <t>SYG5261THB
390C-10</t>
  </si>
  <si>
    <t>BSA 1409D</t>
  </si>
  <si>
    <t>MODULMIX 4000</t>
  </si>
  <si>
    <r>
      <t xml:space="preserve">CEMENT AIR COMPRESSOR ELECTRICAL </t>
    </r>
    <r>
      <rPr>
        <b/>
        <i/>
        <sz val="12"/>
        <color rgb="FF0096FF"/>
        <rFont val="Arial"/>
        <family val="2"/>
      </rPr>
      <t>(Offloading from Bulk Truck)</t>
    </r>
  </si>
  <si>
    <t>LIEVERS HOLLAND</t>
  </si>
  <si>
    <r>
      <t xml:space="preserve">GUIDING PLATFORM LINE  </t>
    </r>
    <r>
      <rPr>
        <b/>
        <sz val="12"/>
        <color rgb="FF0070C0"/>
        <rFont val="Arial"/>
        <family val="2"/>
      </rPr>
      <t>(For Front Caping Beam Formwork)</t>
    </r>
  </si>
  <si>
    <t>AUSTRIA</t>
  </si>
  <si>
    <t>GROUND SLAB FORMWORK</t>
  </si>
  <si>
    <t>CombiWall (Steel Pipes &amp; Sheet Piles )</t>
  </si>
  <si>
    <t xml:space="preserve">Arcelor Mittal </t>
  </si>
  <si>
    <t>NOT FINALIZED YET</t>
  </si>
  <si>
    <r>
      <t xml:space="preserve">Ancillary Facilities : </t>
    </r>
    <r>
      <rPr>
        <b/>
        <sz val="12"/>
        <color theme="1"/>
        <rFont val="Arial"/>
        <family val="2"/>
      </rPr>
      <t>Fenders</t>
    </r>
  </si>
  <si>
    <r>
      <t xml:space="preserve">Ancillary Facilities : </t>
    </r>
    <r>
      <rPr>
        <b/>
        <sz val="12"/>
        <color theme="1"/>
        <rFont val="Arial"/>
        <family val="2"/>
      </rPr>
      <t>Bollards</t>
    </r>
  </si>
  <si>
    <r>
      <t xml:space="preserve">Ancillary Facilities : </t>
    </r>
    <r>
      <rPr>
        <b/>
        <sz val="12"/>
        <color theme="1"/>
        <rFont val="Arial"/>
        <family val="2"/>
      </rPr>
      <t xml:space="preserve">Ladders </t>
    </r>
  </si>
  <si>
    <r>
      <t xml:space="preserve">Ancillary Facilities : </t>
    </r>
    <r>
      <rPr>
        <b/>
        <sz val="12"/>
        <color theme="1"/>
        <rFont val="Arial"/>
        <family val="2"/>
      </rPr>
      <t>Mooring Rings</t>
    </r>
  </si>
  <si>
    <r>
      <t xml:space="preserve">Ancillary Facilities : </t>
    </r>
    <r>
      <rPr>
        <b/>
        <sz val="12"/>
        <color theme="1"/>
        <rFont val="Arial"/>
        <family val="2"/>
      </rPr>
      <t xml:space="preserve">Rails A120 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100kg/ m</t>
    </r>
    <r>
      <rPr>
        <sz val="12"/>
        <color theme="1"/>
        <rFont val="Arial"/>
        <family val="2"/>
      </rPr>
      <t xml:space="preserve"> &amp; Accessories</t>
    </r>
  </si>
  <si>
    <r>
      <t xml:space="preserve">Anti - Scour Protection : </t>
    </r>
    <r>
      <rPr>
        <b/>
        <sz val="12"/>
        <color theme="1"/>
        <rFont val="Arial"/>
        <family val="2"/>
      </rPr>
      <t>Geotextiles</t>
    </r>
  </si>
  <si>
    <t>m2</t>
  </si>
  <si>
    <t>BontexGeo</t>
  </si>
  <si>
    <t>APAPA</t>
  </si>
  <si>
    <t>YEAR 1</t>
  </si>
  <si>
    <t>YEAR 2</t>
  </si>
  <si>
    <t>YEAR 3</t>
  </si>
  <si>
    <t>YEAR 4</t>
  </si>
  <si>
    <t>Quarter 1</t>
  </si>
  <si>
    <t>Quarter 2</t>
  </si>
  <si>
    <t>Quarter 3</t>
  </si>
  <si>
    <t>Quarter 4</t>
  </si>
  <si>
    <t>DATE TO ORDER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</si>
  <si>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</si>
  <si>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</si>
  <si>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</si>
  <si>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</si>
  <si>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</si>
  <si>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</si>
  <si>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</si>
  <si>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</si>
  <si>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</si>
  <si>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</si>
  <si>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</si>
  <si>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</si>
  <si>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REMARKS</t>
  </si>
  <si>
    <t>BUDGET LOCAL SUPPLY</t>
  </si>
  <si>
    <t>Barge : 600,00 $.  / Tug Boat : 200,000 $.</t>
  </si>
  <si>
    <r>
      <t xml:space="preserve">BARGE </t>
    </r>
    <r>
      <rPr>
        <b/>
        <sz val="12"/>
        <color rgb="FF0070C0"/>
        <rFont val="Arial"/>
        <family val="2"/>
      </rPr>
      <t>(1000 Tons Capacity)</t>
    </r>
    <r>
      <rPr>
        <sz val="12"/>
        <color theme="1"/>
        <rFont val="Arial"/>
        <family val="2"/>
      </rPr>
      <t xml:space="preserve"> to be equiped with  Service Crane (</t>
    </r>
    <r>
      <rPr>
        <b/>
        <sz val="12"/>
        <color rgb="FFFF0000"/>
        <rFont val="Arial"/>
        <family val="2"/>
      </rPr>
      <t xml:space="preserve"> 150 / 200 Tons)</t>
    </r>
  </si>
  <si>
    <r>
      <t xml:space="preserve">BARGE </t>
    </r>
    <r>
      <rPr>
        <b/>
        <sz val="12"/>
        <color rgb="FF0070C0"/>
        <rFont val="Arial"/>
        <family val="2"/>
      </rPr>
      <t>(500 Tons Capacity)</t>
    </r>
    <r>
      <rPr>
        <sz val="12"/>
        <color theme="1"/>
        <rFont val="Arial"/>
        <family val="2"/>
      </rPr>
      <t xml:space="preserve"> to be equiped with Service Crane (</t>
    </r>
    <r>
      <rPr>
        <b/>
        <sz val="12"/>
        <color rgb="FFFF0000"/>
        <rFont val="Arial"/>
        <family val="2"/>
      </rPr>
      <t xml:space="preserve"> 60 Tons )</t>
    </r>
  </si>
  <si>
    <t xml:space="preserve">BUDGET </t>
  </si>
  <si>
    <t xml:space="preserve">NOT DECIDED YET - RAMZI IS CHECKING VARIOUS OPTIONS : SUBLETTING TO  SUBCONTRACTORS  PROFOND (French) , CHEC (Chinese) or Execution Done by ITB </t>
  </si>
  <si>
    <t>BATCHING PLANTS SETUP COST WILL BE SHARED BETWEEN TINCAN &amp; APAPA PORTS</t>
  </si>
  <si>
    <r>
      <t xml:space="preserve">Ancillary Facilities : </t>
    </r>
    <r>
      <rPr>
        <b/>
        <strike/>
        <sz val="12"/>
        <color theme="1"/>
        <rFont val="Arial"/>
        <family val="2"/>
      </rPr>
      <t xml:space="preserve">Rails A120 </t>
    </r>
    <r>
      <rPr>
        <strike/>
        <sz val="12"/>
        <color theme="1"/>
        <rFont val="Arial"/>
        <family val="2"/>
      </rPr>
      <t xml:space="preserve"> </t>
    </r>
    <r>
      <rPr>
        <i/>
        <strike/>
        <sz val="12"/>
        <color theme="1"/>
        <rFont val="Arial"/>
        <family val="2"/>
      </rPr>
      <t>100kg/ m</t>
    </r>
    <r>
      <rPr>
        <strike/>
        <sz val="12"/>
        <color theme="1"/>
        <rFont val="Arial"/>
        <family val="2"/>
      </rPr>
      <t xml:space="preserve"> &amp; Accessories</t>
    </r>
  </si>
  <si>
    <t>TINCAN</t>
  </si>
  <si>
    <t>Estimated Unit Price
CIF / CFR</t>
  </si>
  <si>
    <t xml:space="preserve">NPA - Tin Can and Apapa Port Procurement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</si>
</sst>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_-;_-* #,##0.00\-;_-* &quot;-&quot;??_-;_-@_-"/>
    <numFmt numFmtId="166" formatCode="_-[$$-45C]* #,##0.00_-;\-[$$-45C]* #,##0.00_-;_-[$$-45C]* &quot;-&quot;??_-;_-@_-"/>
    <numFmt numFmtId="167" formatCode="_(* #,##0_);_(* \(#,##0\);_(* &quot;-&quot;??_);_(@_)"/>
    <numFmt numFmtId="168" formatCode="_-[$$-45C]* #,##0_-;\-[$$-45C]* #,##0_-;_-[$$-45C]* &quot;-&quot;??_-;_-@_-"/>
    <numFmt numFmtId="169" formatCode="0.0%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venir Book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7030A0"/>
      <name val="Arial"/>
      <family val="2"/>
    </font>
    <font>
      <i/>
      <sz val="12"/>
      <color theme="1"/>
      <name val="Arial"/>
      <family val="2"/>
    </font>
    <font>
      <b/>
      <u/>
      <sz val="14"/>
      <color theme="0"/>
      <name val="Arial"/>
      <family val="2"/>
    </font>
    <font>
      <b/>
      <sz val="14"/>
      <color theme="1"/>
      <name val="Calibri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color rgb="FFC00000"/>
      <name val="Arial"/>
      <family val="2"/>
    </font>
    <font>
      <b/>
      <i/>
      <sz val="12"/>
      <color rgb="FF0096FF"/>
      <name val="Arial"/>
      <family val="2"/>
    </font>
    <font>
      <sz val="11"/>
      <color rgb="FFFF0000"/>
      <name val="Arial"/>
      <family val="2"/>
    </font>
    <font>
      <b/>
      <i/>
      <u/>
      <sz val="14"/>
      <color theme="0"/>
      <name val="Arial"/>
      <family val="2"/>
    </font>
    <font>
      <b/>
      <sz val="16"/>
      <color rgb="FF000000"/>
      <name val="Calibri"/>
      <family val="2"/>
    </font>
    <font>
      <b/>
      <sz val="12"/>
      <color theme="0"/>
      <name val="Avenir Book"/>
      <family val="2"/>
    </font>
    <font>
      <sz val="12"/>
      <color rgb="FF000000"/>
      <name val="Avenir Next Condensed Regula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Avenir Book"/>
      <family val="2"/>
    </font>
    <font>
      <i/>
      <sz val="11"/>
      <color theme="1"/>
      <name val="Avenir Book"/>
      <family val="2"/>
    </font>
    <font>
      <b/>
      <i/>
      <strike/>
      <sz val="12"/>
      <color theme="1"/>
      <name val="Arial"/>
      <family val="2"/>
    </font>
    <font>
      <strike/>
      <sz val="12"/>
      <color theme="1"/>
      <name val="Arial"/>
      <family val="2"/>
    </font>
    <font>
      <b/>
      <strike/>
      <sz val="12"/>
      <color theme="1"/>
      <name val="Arial"/>
      <family val="2"/>
    </font>
    <font>
      <i/>
      <strike/>
      <sz val="12"/>
      <color theme="1"/>
      <name val="Arial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2"/>
      <name val="Calibri"/>
      <family val="2"/>
    </font>
    <font>
      <b/>
      <u/>
      <sz val="12"/>
      <color rgb="FFFF0000"/>
      <name val="Calibri"/>
      <family val="2"/>
    </font>
    <font>
      <sz val="11"/>
      <color rgb="FF0096FF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5"/>
      <name val="Arial"/>
      <family val="2"/>
    </font>
    <font>
      <b/>
      <sz val="16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5F1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EE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9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2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/>
    <xf numFmtId="0" fontId="17" fillId="5" borderId="0" xfId="0" applyFont="1" applyFill="1" applyAlignment="1">
      <alignment horizontal="center" vertical="center"/>
    </xf>
    <xf numFmtId="166" fontId="11" fillId="6" borderId="1" xfId="0" applyNumberFormat="1" applyFont="1" applyFill="1" applyBorder="1" applyAlignment="1">
      <alignment vertical="center"/>
    </xf>
    <xf numFmtId="15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166" fontId="11" fillId="11" borderId="1" xfId="0" applyNumberFormat="1" applyFont="1" applyFill="1" applyBorder="1" applyAlignment="1">
      <alignment vertical="center"/>
    </xf>
    <xf numFmtId="0" fontId="25" fillId="12" borderId="1" xfId="0" applyFont="1" applyFill="1" applyBorder="1" applyAlignment="1">
      <alignment horizontal="center" vertical="center"/>
    </xf>
    <xf numFmtId="166" fontId="11" fillId="10" borderId="1" xfId="0" applyNumberFormat="1" applyFont="1" applyFill="1" applyBorder="1" applyAlignment="1">
      <alignment vertical="center"/>
    </xf>
    <xf numFmtId="166" fontId="11" fillId="0" borderId="1" xfId="2" applyNumberFormat="1" applyFont="1" applyFill="1" applyBorder="1" applyAlignment="1">
      <alignment horizontal="center" vertical="center"/>
    </xf>
    <xf numFmtId="166" fontId="11" fillId="11" borderId="1" xfId="2" applyNumberFormat="1" applyFont="1" applyFill="1" applyBorder="1" applyAlignment="1">
      <alignment horizontal="center" vertical="center"/>
    </xf>
    <xf numFmtId="167" fontId="13" fillId="0" borderId="1" xfId="2" applyNumberFormat="1" applyFont="1" applyBorder="1" applyAlignment="1">
      <alignment horizontal="center" vertical="center"/>
    </xf>
    <xf numFmtId="167" fontId="12" fillId="0" borderId="1" xfId="2" applyNumberFormat="1" applyFont="1" applyBorder="1" applyAlignment="1">
      <alignment horizontal="center" vertical="center"/>
    </xf>
    <xf numFmtId="0" fontId="26" fillId="5" borderId="0" xfId="0" applyFont="1" applyFill="1" applyAlignment="1">
      <alignment horizontal="center" vertical="center" wrapText="1"/>
    </xf>
    <xf numFmtId="166" fontId="11" fillId="6" borderId="0" xfId="0" applyNumberFormat="1" applyFont="1" applyFill="1" applyAlignment="1">
      <alignment vertical="center"/>
    </xf>
    <xf numFmtId="166" fontId="11" fillId="0" borderId="0" xfId="0" applyNumberFormat="1" applyFont="1" applyAlignment="1">
      <alignment vertical="center"/>
    </xf>
    <xf numFmtId="166" fontId="18" fillId="0" borderId="0" xfId="0" applyNumberFormat="1" applyFont="1"/>
    <xf numFmtId="0" fontId="13" fillId="0" borderId="18" xfId="0" applyFont="1" applyBorder="1" applyAlignment="1">
      <alignment horizontal="center" vertical="center" wrapText="1"/>
    </xf>
    <xf numFmtId="0" fontId="28" fillId="13" borderId="1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1" fillId="0" borderId="23" xfId="0" applyFont="1" applyBorder="1"/>
    <xf numFmtId="0" fontId="32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166" fontId="33" fillId="2" borderId="24" xfId="0" applyNumberFormat="1" applyFont="1" applyFill="1" applyBorder="1" applyAlignment="1">
      <alignment horizontal="left" vertical="center" wrapText="1"/>
    </xf>
    <xf numFmtId="0" fontId="31" fillId="0" borderId="24" xfId="0" applyFont="1" applyBorder="1"/>
    <xf numFmtId="0" fontId="29" fillId="7" borderId="16" xfId="0" applyFont="1" applyFill="1" applyBorder="1" applyAlignment="1">
      <alignment horizontal="center" vertical="center"/>
    </xf>
    <xf numFmtId="0" fontId="29" fillId="14" borderId="16" xfId="0" applyFont="1" applyFill="1" applyBorder="1" applyAlignment="1">
      <alignment horizontal="center" vertical="center"/>
    </xf>
    <xf numFmtId="0" fontId="29" fillId="15" borderId="16" xfId="0" applyFont="1" applyFill="1" applyBorder="1" applyAlignment="1">
      <alignment horizontal="center" vertical="center"/>
    </xf>
    <xf numFmtId="0" fontId="29" fillId="16" borderId="16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66" fontId="34" fillId="0" borderId="12" xfId="0" applyNumberFormat="1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66" fontId="30" fillId="0" borderId="27" xfId="0" applyNumberFormat="1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166" fontId="30" fillId="0" borderId="28" xfId="0" applyNumberFormat="1" applyFont="1" applyBorder="1" applyAlignment="1">
      <alignment vertical="center"/>
    </xf>
    <xf numFmtId="166" fontId="30" fillId="0" borderId="29" xfId="0" applyNumberFormat="1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28" fillId="13" borderId="17" xfId="0" applyFont="1" applyFill="1" applyBorder="1" applyAlignment="1">
      <alignment horizontal="center" vertical="center" wrapText="1"/>
    </xf>
    <xf numFmtId="166" fontId="18" fillId="0" borderId="10" xfId="0" applyNumberFormat="1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5" fillId="0" borderId="17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167" fontId="40" fillId="0" borderId="1" xfId="2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166" fontId="39" fillId="0" borderId="1" xfId="2" applyNumberFormat="1" applyFont="1" applyFill="1" applyBorder="1" applyAlignment="1">
      <alignment horizontal="center" vertical="center"/>
    </xf>
    <xf numFmtId="166" fontId="39" fillId="0" borderId="1" xfId="0" applyNumberFormat="1" applyFont="1" applyBorder="1" applyAlignment="1">
      <alignment vertical="center"/>
    </xf>
    <xf numFmtId="166" fontId="30" fillId="0" borderId="30" xfId="0" applyNumberFormat="1" applyFont="1" applyBorder="1" applyAlignment="1">
      <alignment vertical="center"/>
    </xf>
    <xf numFmtId="166" fontId="30" fillId="0" borderId="31" xfId="0" applyNumberFormat="1" applyFont="1" applyBorder="1" applyAlignment="1">
      <alignment vertical="center"/>
    </xf>
    <xf numFmtId="166" fontId="4" fillId="0" borderId="0" xfId="0" applyNumberFormat="1" applyFont="1"/>
    <xf numFmtId="166" fontId="42" fillId="0" borderId="10" xfId="0" applyNumberFormat="1" applyFont="1" applyBorder="1"/>
    <xf numFmtId="166" fontId="42" fillId="0" borderId="1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1" fillId="0" borderId="0" xfId="2" applyNumberFormat="1" applyFont="1" applyFill="1" applyBorder="1" applyAlignment="1">
      <alignment horizontal="center" vertical="center"/>
    </xf>
    <xf numFmtId="0" fontId="43" fillId="0" borderId="0" xfId="0" applyFont="1"/>
    <xf numFmtId="166" fontId="45" fillId="2" borderId="7" xfId="2" applyNumberFormat="1" applyFont="1" applyFill="1" applyBorder="1" applyAlignment="1">
      <alignment horizontal="center" vertical="center"/>
    </xf>
    <xf numFmtId="166" fontId="45" fillId="2" borderId="3" xfId="2" applyNumberFormat="1" applyFont="1" applyFill="1" applyBorder="1" applyAlignment="1">
      <alignment horizontal="center" vertical="center"/>
    </xf>
    <xf numFmtId="166" fontId="45" fillId="2" borderId="8" xfId="2" applyNumberFormat="1" applyFont="1" applyFill="1" applyBorder="1" applyAlignment="1">
      <alignment horizontal="center" vertical="center"/>
    </xf>
    <xf numFmtId="0" fontId="45" fillId="2" borderId="3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/>
    </xf>
    <xf numFmtId="9" fontId="45" fillId="2" borderId="7" xfId="4" applyFont="1" applyFill="1" applyBorder="1" applyAlignment="1">
      <alignment horizontal="center" vertical="center"/>
    </xf>
    <xf numFmtId="9" fontId="45" fillId="2" borderId="10" xfId="4" applyFont="1" applyFill="1" applyBorder="1" applyAlignment="1">
      <alignment horizontal="center" vertical="center"/>
    </xf>
    <xf numFmtId="0" fontId="45" fillId="2" borderId="25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2" borderId="25" xfId="0" applyFont="1" applyFill="1" applyBorder="1" applyAlignment="1">
      <alignment horizontal="center" vertical="center"/>
    </xf>
    <xf numFmtId="166" fontId="45" fillId="2" borderId="13" xfId="2" applyNumberFormat="1" applyFont="1" applyFill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67" fontId="43" fillId="17" borderId="48" xfId="2" applyNumberFormat="1" applyFont="1" applyFill="1" applyBorder="1" applyAlignment="1">
      <alignment vertical="center"/>
    </xf>
    <xf numFmtId="167" fontId="43" fillId="17" borderId="43" xfId="2" applyNumberFormat="1" applyFont="1" applyFill="1" applyBorder="1" applyAlignment="1">
      <alignment horizontal="center" vertical="center"/>
    </xf>
    <xf numFmtId="0" fontId="46" fillId="17" borderId="43" xfId="0" applyFont="1" applyFill="1" applyBorder="1" applyAlignment="1">
      <alignment horizontal="center" vertical="center"/>
    </xf>
    <xf numFmtId="0" fontId="46" fillId="17" borderId="48" xfId="0" applyFont="1" applyFill="1" applyBorder="1" applyAlignment="1">
      <alignment horizontal="center" vertical="center"/>
    </xf>
    <xf numFmtId="167" fontId="43" fillId="6" borderId="48" xfId="2" applyNumberFormat="1" applyFont="1" applyFill="1" applyBorder="1" applyAlignment="1">
      <alignment vertical="center"/>
    </xf>
    <xf numFmtId="167" fontId="43" fillId="6" borderId="43" xfId="2" applyNumberFormat="1" applyFont="1" applyFill="1" applyBorder="1" applyAlignment="1">
      <alignment horizontal="center" vertical="center"/>
    </xf>
    <xf numFmtId="0" fontId="46" fillId="6" borderId="43" xfId="0" applyFont="1" applyFill="1" applyBorder="1" applyAlignment="1">
      <alignment horizontal="center" vertical="center"/>
    </xf>
    <xf numFmtId="0" fontId="46" fillId="6" borderId="48" xfId="0" applyFont="1" applyFill="1" applyBorder="1" applyAlignment="1">
      <alignment horizontal="center" vertical="center"/>
    </xf>
    <xf numFmtId="0" fontId="43" fillId="3" borderId="49" xfId="0" applyFont="1" applyFill="1" applyBorder="1" applyAlignment="1">
      <alignment horizontal="center" vertical="center"/>
    </xf>
    <xf numFmtId="0" fontId="43" fillId="17" borderId="50" xfId="0" applyFont="1" applyFill="1" applyBorder="1" applyAlignment="1">
      <alignment vertical="center"/>
    </xf>
    <xf numFmtId="0" fontId="43" fillId="17" borderId="38" xfId="0" applyFont="1" applyFill="1" applyBorder="1" applyAlignment="1">
      <alignment vertical="center"/>
    </xf>
    <xf numFmtId="0" fontId="43" fillId="3" borderId="45" xfId="0" applyFont="1" applyFill="1" applyBorder="1" applyAlignment="1">
      <alignment horizontal="center" vertical="center"/>
    </xf>
    <xf numFmtId="167" fontId="43" fillId="17" borderId="44" xfId="2" applyNumberFormat="1" applyFont="1" applyFill="1" applyBorder="1" applyAlignment="1">
      <alignment vertical="center"/>
    </xf>
    <xf numFmtId="167" fontId="43" fillId="17" borderId="46" xfId="2" applyNumberFormat="1" applyFont="1" applyFill="1" applyBorder="1" applyAlignment="1">
      <alignment horizontal="center" vertical="center"/>
    </xf>
    <xf numFmtId="0" fontId="46" fillId="17" borderId="46" xfId="0" applyFont="1" applyFill="1" applyBorder="1" applyAlignment="1">
      <alignment horizontal="center" vertical="center"/>
    </xf>
    <xf numFmtId="0" fontId="46" fillId="17" borderId="44" xfId="0" applyFont="1" applyFill="1" applyBorder="1" applyAlignment="1">
      <alignment horizontal="center" vertical="center"/>
    </xf>
    <xf numFmtId="0" fontId="43" fillId="17" borderId="53" xfId="0" applyFont="1" applyFill="1" applyBorder="1" applyAlignment="1">
      <alignment horizontal="center" vertical="center"/>
    </xf>
    <xf numFmtId="0" fontId="43" fillId="17" borderId="54" xfId="0" applyFont="1" applyFill="1" applyBorder="1" applyAlignment="1">
      <alignment horizontal="center" vertical="center"/>
    </xf>
    <xf numFmtId="0" fontId="53" fillId="6" borderId="55" xfId="0" applyFont="1" applyFill="1" applyBorder="1" applyAlignment="1">
      <alignment horizontal="center" vertical="center"/>
    </xf>
    <xf numFmtId="0" fontId="53" fillId="6" borderId="56" xfId="0" applyFont="1" applyFill="1" applyBorder="1" applyAlignment="1">
      <alignment vertical="center"/>
    </xf>
    <xf numFmtId="0" fontId="53" fillId="6" borderId="0" xfId="0" applyFont="1" applyFill="1" applyAlignment="1">
      <alignment horizontal="center" vertical="center"/>
    </xf>
    <xf numFmtId="0" fontId="52" fillId="6" borderId="2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center" vertical="center" wrapText="1"/>
    </xf>
    <xf numFmtId="0" fontId="52" fillId="6" borderId="25" xfId="0" applyFont="1" applyFill="1" applyBorder="1" applyAlignment="1">
      <alignment horizontal="center" vertical="center"/>
    </xf>
    <xf numFmtId="0" fontId="53" fillId="6" borderId="57" xfId="0" applyFont="1" applyFill="1" applyBorder="1" applyAlignment="1">
      <alignment horizontal="center" vertical="center"/>
    </xf>
    <xf numFmtId="0" fontId="53" fillId="6" borderId="9" xfId="0" applyFont="1" applyFill="1" applyBorder="1" applyAlignment="1">
      <alignment horizontal="center" vertical="center"/>
    </xf>
    <xf numFmtId="0" fontId="52" fillId="6" borderId="25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/>
    </xf>
    <xf numFmtId="0" fontId="43" fillId="0" borderId="34" xfId="0" applyFont="1" applyBorder="1" applyAlignment="1">
      <alignment vertical="center"/>
    </xf>
    <xf numFmtId="0" fontId="43" fillId="18" borderId="62" xfId="0" applyFont="1" applyFill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167" fontId="43" fillId="0" borderId="34" xfId="2" applyNumberFormat="1" applyFont="1" applyBorder="1" applyAlignment="1">
      <alignment horizontal="center" vertical="center"/>
    </xf>
    <xf numFmtId="167" fontId="43" fillId="0" borderId="62" xfId="2" applyNumberFormat="1" applyFont="1" applyBorder="1" applyAlignment="1">
      <alignment horizontal="center" vertical="center"/>
    </xf>
    <xf numFmtId="167" fontId="43" fillId="0" borderId="1" xfId="2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168" fontId="43" fillId="6" borderId="21" xfId="0" applyNumberFormat="1" applyFont="1" applyFill="1" applyBorder="1" applyAlignment="1">
      <alignment vertical="center"/>
    </xf>
    <xf numFmtId="167" fontId="43" fillId="6" borderId="5" xfId="2" applyNumberFormat="1" applyFont="1" applyFill="1" applyBorder="1" applyAlignment="1">
      <alignment vertical="center"/>
    </xf>
    <xf numFmtId="167" fontId="43" fillId="6" borderId="22" xfId="2" applyNumberFormat="1" applyFont="1" applyFill="1" applyBorder="1" applyAlignment="1">
      <alignment vertical="center"/>
    </xf>
    <xf numFmtId="0" fontId="43" fillId="0" borderId="64" xfId="0" applyFont="1" applyBorder="1" applyAlignment="1">
      <alignment horizontal="center" vertical="center"/>
    </xf>
    <xf numFmtId="0" fontId="43" fillId="0" borderId="19" xfId="0" applyFont="1" applyBorder="1" applyAlignment="1">
      <alignment vertical="center"/>
    </xf>
    <xf numFmtId="0" fontId="43" fillId="18" borderId="1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167" fontId="43" fillId="0" borderId="19" xfId="2" applyNumberFormat="1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68" fontId="43" fillId="0" borderId="19" xfId="2" applyNumberFormat="1" applyFont="1" applyFill="1" applyBorder="1" applyAlignment="1">
      <alignment horizontal="center" vertical="center"/>
    </xf>
    <xf numFmtId="167" fontId="43" fillId="6" borderId="1" xfId="2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6" fillId="0" borderId="19" xfId="0" applyFont="1" applyBorder="1" applyAlignment="1">
      <alignment vertical="center"/>
    </xf>
    <xf numFmtId="167" fontId="43" fillId="6" borderId="19" xfId="2" applyNumberFormat="1" applyFont="1" applyFill="1" applyBorder="1" applyAlignment="1">
      <alignment vertical="center"/>
    </xf>
    <xf numFmtId="0" fontId="43" fillId="0" borderId="19" xfId="0" applyFont="1" applyBorder="1" applyAlignment="1">
      <alignment vertical="center" wrapText="1"/>
    </xf>
    <xf numFmtId="167" fontId="43" fillId="0" borderId="19" xfId="2" applyNumberFormat="1" applyFont="1" applyFill="1" applyBorder="1" applyAlignment="1">
      <alignment horizontal="center" vertical="center"/>
    </xf>
    <xf numFmtId="0" fontId="46" fillId="0" borderId="19" xfId="0" applyFont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65" xfId="0" applyFont="1" applyBorder="1" applyAlignment="1">
      <alignment vertical="center" wrapText="1"/>
    </xf>
    <xf numFmtId="0" fontId="43" fillId="18" borderId="33" xfId="0" applyFont="1" applyFill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167" fontId="43" fillId="0" borderId="65" xfId="2" applyNumberFormat="1" applyFont="1" applyBorder="1" applyAlignment="1">
      <alignment horizontal="center" vertical="center"/>
    </xf>
    <xf numFmtId="167" fontId="43" fillId="0" borderId="33" xfId="2" applyNumberFormat="1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168" fontId="43" fillId="0" borderId="65" xfId="2" applyNumberFormat="1" applyFont="1" applyFill="1" applyBorder="1" applyAlignment="1">
      <alignment horizontal="center" vertical="center"/>
    </xf>
    <xf numFmtId="167" fontId="43" fillId="6" borderId="33" xfId="2" applyNumberFormat="1" applyFont="1" applyFill="1" applyBorder="1" applyAlignment="1">
      <alignment vertical="center"/>
    </xf>
    <xf numFmtId="0" fontId="43" fillId="0" borderId="59" xfId="0" applyFont="1" applyBorder="1" applyAlignment="1">
      <alignment horizontal="center" vertical="center"/>
    </xf>
    <xf numFmtId="0" fontId="43" fillId="0" borderId="35" xfId="0" applyFont="1" applyBorder="1" applyAlignment="1">
      <alignment vertical="center" wrapText="1"/>
    </xf>
    <xf numFmtId="0" fontId="43" fillId="18" borderId="60" xfId="0" applyFont="1" applyFill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167" fontId="43" fillId="0" borderId="35" xfId="2" applyNumberFormat="1" applyFont="1" applyBorder="1" applyAlignment="1">
      <alignment horizontal="center" vertical="center"/>
    </xf>
    <xf numFmtId="167" fontId="43" fillId="0" borderId="60" xfId="2" applyNumberFormat="1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167" fontId="45" fillId="2" borderId="7" xfId="2" applyNumberFormat="1" applyFont="1" applyFill="1" applyBorder="1" applyAlignment="1">
      <alignment horizontal="center" vertical="center"/>
    </xf>
    <xf numFmtId="167" fontId="45" fillId="2" borderId="10" xfId="2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168" fontId="43" fillId="6" borderId="1" xfId="0" applyNumberFormat="1" applyFont="1" applyFill="1" applyBorder="1" applyAlignment="1">
      <alignment vertical="center"/>
    </xf>
    <xf numFmtId="168" fontId="43" fillId="17" borderId="34" xfId="0" applyNumberFormat="1" applyFont="1" applyFill="1" applyBorder="1" applyAlignment="1">
      <alignment vertical="center"/>
    </xf>
    <xf numFmtId="168" fontId="43" fillId="6" borderId="62" xfId="0" applyNumberFormat="1" applyFont="1" applyFill="1" applyBorder="1" applyAlignment="1">
      <alignment vertical="center"/>
    </xf>
    <xf numFmtId="168" fontId="43" fillId="6" borderId="63" xfId="0" applyNumberFormat="1" applyFont="1" applyFill="1" applyBorder="1" applyAlignment="1">
      <alignment vertical="center"/>
    </xf>
    <xf numFmtId="168" fontId="43" fillId="6" borderId="19" xfId="0" applyNumberFormat="1" applyFont="1" applyFill="1" applyBorder="1" applyAlignment="1">
      <alignment vertical="center"/>
    </xf>
    <xf numFmtId="168" fontId="43" fillId="6" borderId="20" xfId="0" applyNumberFormat="1" applyFont="1" applyFill="1" applyBorder="1" applyAlignment="1">
      <alignment vertical="center"/>
    </xf>
    <xf numFmtId="168" fontId="43" fillId="17" borderId="19" xfId="0" applyNumberFormat="1" applyFont="1" applyFill="1" applyBorder="1" applyAlignment="1">
      <alignment vertical="center"/>
    </xf>
    <xf numFmtId="168" fontId="43" fillId="17" borderId="35" xfId="0" applyNumberFormat="1" applyFont="1" applyFill="1" applyBorder="1" applyAlignment="1">
      <alignment vertical="center"/>
    </xf>
    <xf numFmtId="168" fontId="43" fillId="6" borderId="60" xfId="0" applyNumberFormat="1" applyFont="1" applyFill="1" applyBorder="1" applyAlignment="1">
      <alignment vertical="center"/>
    </xf>
    <xf numFmtId="168" fontId="43" fillId="6" borderId="61" xfId="0" applyNumberFormat="1" applyFont="1" applyFill="1" applyBorder="1" applyAlignment="1">
      <alignment vertical="center"/>
    </xf>
    <xf numFmtId="0" fontId="46" fillId="0" borderId="11" xfId="0" applyFont="1" applyBorder="1" applyAlignment="1">
      <alignment horizontal="center" vertical="center"/>
    </xf>
    <xf numFmtId="0" fontId="43" fillId="20" borderId="54" xfId="0" applyFont="1" applyFill="1" applyBorder="1" applyAlignment="1">
      <alignment horizontal="center" vertical="center"/>
    </xf>
    <xf numFmtId="0" fontId="43" fillId="20" borderId="38" xfId="0" applyFont="1" applyFill="1" applyBorder="1" applyAlignment="1">
      <alignment vertical="center"/>
    </xf>
    <xf numFmtId="0" fontId="43" fillId="19" borderId="49" xfId="0" applyFont="1" applyFill="1" applyBorder="1" applyAlignment="1">
      <alignment horizontal="center" vertical="center"/>
    </xf>
    <xf numFmtId="167" fontId="43" fillId="20" borderId="48" xfId="2" applyNumberFormat="1" applyFont="1" applyFill="1" applyBorder="1" applyAlignment="1">
      <alignment vertical="center"/>
    </xf>
    <xf numFmtId="167" fontId="43" fillId="20" borderId="43" xfId="2" applyNumberFormat="1" applyFont="1" applyFill="1" applyBorder="1" applyAlignment="1">
      <alignment horizontal="center" vertical="center"/>
    </xf>
    <xf numFmtId="0" fontId="46" fillId="20" borderId="43" xfId="0" applyFont="1" applyFill="1" applyBorder="1" applyAlignment="1">
      <alignment horizontal="center" vertical="center"/>
    </xf>
    <xf numFmtId="0" fontId="46" fillId="20" borderId="48" xfId="0" applyFont="1" applyFill="1" applyBorder="1" applyAlignment="1">
      <alignment horizontal="center" vertical="center"/>
    </xf>
    <xf numFmtId="168" fontId="43" fillId="20" borderId="19" xfId="0" applyNumberFormat="1" applyFont="1" applyFill="1" applyBorder="1" applyAlignment="1">
      <alignment vertical="center"/>
    </xf>
    <xf numFmtId="168" fontId="43" fillId="19" borderId="1" xfId="0" applyNumberFormat="1" applyFont="1" applyFill="1" applyBorder="1" applyAlignment="1">
      <alignment vertical="center"/>
    </xf>
    <xf numFmtId="168" fontId="43" fillId="19" borderId="20" xfId="0" applyNumberFormat="1" applyFont="1" applyFill="1" applyBorder="1" applyAlignment="1">
      <alignment vertical="center"/>
    </xf>
    <xf numFmtId="0" fontId="43" fillId="19" borderId="0" xfId="0" applyFont="1" applyFill="1"/>
    <xf numFmtId="0" fontId="0" fillId="19" borderId="0" xfId="0" applyFill="1"/>
    <xf numFmtId="167" fontId="43" fillId="19" borderId="48" xfId="2" applyNumberFormat="1" applyFont="1" applyFill="1" applyBorder="1" applyAlignment="1">
      <alignment vertical="center"/>
    </xf>
    <xf numFmtId="0" fontId="46" fillId="19" borderId="43" xfId="0" applyFont="1" applyFill="1" applyBorder="1" applyAlignment="1">
      <alignment horizontal="center" vertical="center"/>
    </xf>
    <xf numFmtId="0" fontId="46" fillId="19" borderId="48" xfId="0" applyFont="1" applyFill="1" applyBorder="1" applyAlignment="1">
      <alignment horizontal="center" vertical="center"/>
    </xf>
    <xf numFmtId="168" fontId="43" fillId="19" borderId="19" xfId="0" applyNumberFormat="1" applyFont="1" applyFill="1" applyBorder="1" applyAlignment="1">
      <alignment vertical="center"/>
    </xf>
    <xf numFmtId="167" fontId="43" fillId="19" borderId="43" xfId="2" applyNumberFormat="1" applyFont="1" applyFill="1" applyBorder="1" applyAlignment="1">
      <alignment horizontal="center" vertical="center"/>
    </xf>
    <xf numFmtId="3" fontId="56" fillId="0" borderId="0" xfId="0" applyNumberFormat="1" applyFont="1"/>
    <xf numFmtId="3" fontId="57" fillId="0" borderId="0" xfId="0" applyNumberFormat="1" applyFont="1"/>
    <xf numFmtId="3" fontId="58" fillId="0" borderId="0" xfId="0" applyNumberFormat="1" applyFont="1"/>
    <xf numFmtId="0" fontId="0" fillId="18" borderId="0" xfId="0" applyFill="1"/>
    <xf numFmtId="0" fontId="43" fillId="21" borderId="54" xfId="0" applyFont="1" applyFill="1" applyBorder="1" applyAlignment="1">
      <alignment horizontal="center" vertical="center"/>
    </xf>
    <xf numFmtId="0" fontId="43" fillId="21" borderId="38" xfId="0" applyFont="1" applyFill="1" applyBorder="1" applyAlignment="1">
      <alignment vertical="center"/>
    </xf>
    <xf numFmtId="0" fontId="46" fillId="18" borderId="48" xfId="0" applyFont="1" applyFill="1" applyBorder="1" applyAlignment="1">
      <alignment horizontal="center" vertical="center"/>
    </xf>
    <xf numFmtId="0" fontId="46" fillId="18" borderId="43" xfId="0" applyFont="1" applyFill="1" applyBorder="1" applyAlignment="1">
      <alignment horizontal="center" vertical="center"/>
    </xf>
    <xf numFmtId="168" fontId="43" fillId="18" borderId="19" xfId="0" applyNumberFormat="1" applyFont="1" applyFill="1" applyBorder="1" applyAlignment="1">
      <alignment vertical="center"/>
    </xf>
    <xf numFmtId="168" fontId="43" fillId="18" borderId="1" xfId="0" applyNumberFormat="1" applyFont="1" applyFill="1" applyBorder="1" applyAlignment="1">
      <alignment vertical="center"/>
    </xf>
    <xf numFmtId="168" fontId="43" fillId="18" borderId="20" xfId="0" applyNumberFormat="1" applyFont="1" applyFill="1" applyBorder="1" applyAlignment="1">
      <alignment vertical="center"/>
    </xf>
    <xf numFmtId="0" fontId="43" fillId="18" borderId="0" xfId="0" applyFont="1" applyFill="1"/>
    <xf numFmtId="0" fontId="46" fillId="21" borderId="48" xfId="0" applyFont="1" applyFill="1" applyBorder="1" applyAlignment="1">
      <alignment horizontal="center" vertical="center"/>
    </xf>
    <xf numFmtId="0" fontId="46" fillId="21" borderId="43" xfId="0" applyFont="1" applyFill="1" applyBorder="1" applyAlignment="1">
      <alignment horizontal="center" vertical="center"/>
    </xf>
    <xf numFmtId="168" fontId="43" fillId="21" borderId="19" xfId="0" applyNumberFormat="1" applyFont="1" applyFill="1" applyBorder="1" applyAlignment="1">
      <alignment vertical="center"/>
    </xf>
    <xf numFmtId="169" fontId="4" fillId="0" borderId="0" xfId="4" applyNumberFormat="1" applyFont="1"/>
    <xf numFmtId="0" fontId="45" fillId="2" borderId="6" xfId="0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/>
    </xf>
    <xf numFmtId="0" fontId="45" fillId="2" borderId="25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44" fillId="2" borderId="37" xfId="0" applyFont="1" applyFill="1" applyBorder="1" applyAlignment="1">
      <alignment horizontal="center" vertical="center"/>
    </xf>
    <xf numFmtId="0" fontId="45" fillId="2" borderId="58" xfId="0" applyFont="1" applyFill="1" applyBorder="1" applyAlignment="1">
      <alignment horizontal="center" vertical="center"/>
    </xf>
    <xf numFmtId="0" fontId="45" fillId="2" borderId="59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35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 wrapText="1"/>
    </xf>
    <xf numFmtId="0" fontId="45" fillId="2" borderId="60" xfId="0" applyFont="1" applyFill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/>
    </xf>
    <xf numFmtId="0" fontId="45" fillId="2" borderId="61" xfId="0" applyFont="1" applyFill="1" applyBorder="1" applyAlignment="1">
      <alignment horizontal="center" vertical="center"/>
    </xf>
    <xf numFmtId="0" fontId="45" fillId="2" borderId="39" xfId="0" applyFont="1" applyFill="1" applyBorder="1" applyAlignment="1">
      <alignment horizontal="center" vertical="center"/>
    </xf>
    <xf numFmtId="0" fontId="45" fillId="2" borderId="18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/>
    </xf>
    <xf numFmtId="0" fontId="45" fillId="2" borderId="51" xfId="0" applyFont="1" applyFill="1" applyBorder="1" applyAlignment="1">
      <alignment horizontal="center" vertical="center"/>
    </xf>
    <xf numFmtId="0" fontId="45" fillId="2" borderId="47" xfId="0" applyFont="1" applyFill="1" applyBorder="1" applyAlignment="1">
      <alignment horizontal="center" vertical="center" wrapText="1"/>
    </xf>
    <xf numFmtId="0" fontId="45" fillId="2" borderId="42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52" xfId="0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6" fillId="5" borderId="0" xfId="0" applyFont="1" applyFill="1" applyAlignment="1">
      <alignment horizontal="center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23" xfId="0" applyFont="1" applyFill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</cellXfs>
  <cellStyles count="5">
    <cellStyle name="Comma" xfId="2" builtinId="3"/>
    <cellStyle name="Comma 2" xfId="1" xr:uid="{00000000-0005-0000-0000-000001000000}"/>
    <cellStyle name="Normal" xfId="0" builtinId="0"/>
    <cellStyle name="Normal 2" xfId="3" xr:uid="{8F1CD34C-FB86-4F18-B496-5E39B71CBDBA}"/>
    <cellStyle name="Percent" xfId="4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_-[$$-45C]* #,##0_-;\-[$$-45C]* #,##0_-;_-[$$-45C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_-[$$-45C]* #,##0_-;\-[$$-45C]* #,##0_-;_-[$$-45C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_-[$$-45C]* #,##0_-;\-[$$-45C]* #,##0_-;_-[$$-45C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_-[$$-45C]* #,##0_-;\-[$$-45C]* #,##0_-;_-[$$-45C]* &quot;-&quot;??_-;_-@_-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6" formatCode="_-[$$-45C]* #,##0.00_-;\-[$$-45C]* #,##0.00_-;_-[$$-45C]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521B9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2094292</xdr:colOff>
      <xdr:row>2</xdr:row>
      <xdr:rowOff>81170</xdr:rowOff>
    </xdr:from>
    <xdr:to>
      <xdr:col>3</xdr:col>
      <xdr:colOff>2906372</xdr:colOff>
      <xdr:row>3</xdr:row>
      <xdr:rowOff>399305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058ACF6-A5B1-49EB-AFC5-5347EE685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0617" y="471695"/>
          <a:ext cx="808905" cy="822960"/>
        </a:xfrm>
        <a:prstGeom prst="rect">
          <a:avLst/>
        </a:prstGeom>
      </xdr:spPr>
    </xdr:pic>
    <xdr:clientData/>
  </xdr:twoCellAnchor>
  <xdr:twoCellAnchor editAs="oneCell">
    <xdr:from>
      <xdr:col>3</xdr:col>
      <xdr:colOff>773293</xdr:colOff>
      <xdr:row>2</xdr:row>
      <xdr:rowOff>63588</xdr:rowOff>
    </xdr:from>
    <xdr:to>
      <xdr:col>3</xdr:col>
      <xdr:colOff>1638645</xdr:colOff>
      <xdr:row>3</xdr:row>
      <xdr:rowOff>430204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B967F98E-CF2D-4D10-80D0-76A31AF0C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618" y="454113"/>
          <a:ext cx="865352" cy="868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2094292</xdr:colOff>
      <xdr:row>2</xdr:row>
      <xdr:rowOff>81170</xdr:rowOff>
    </xdr:from>
    <xdr:to>
      <xdr:col>3</xdr:col>
      <xdr:colOff>2903197</xdr:colOff>
      <xdr:row>3</xdr:row>
      <xdr:rowOff>399305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EC68D73-191B-4BC0-83E2-BE285FE27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0617" y="471695"/>
          <a:ext cx="808905" cy="822960"/>
        </a:xfrm>
        <a:prstGeom prst="rect">
          <a:avLst/>
        </a:prstGeom>
      </xdr:spPr>
    </xdr:pic>
    <xdr:clientData/>
  </xdr:twoCellAnchor>
  <xdr:twoCellAnchor editAs="oneCell">
    <xdr:from>
      <xdr:col>3</xdr:col>
      <xdr:colOff>773293</xdr:colOff>
      <xdr:row>2</xdr:row>
      <xdr:rowOff>63588</xdr:rowOff>
    </xdr:from>
    <xdr:to>
      <xdr:col>3</xdr:col>
      <xdr:colOff>1638645</xdr:colOff>
      <xdr:row>3</xdr:row>
      <xdr:rowOff>427029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2D3D668C-A845-411D-AEFE-CEF516375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618" y="454113"/>
          <a:ext cx="865352" cy="868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88900</xdr:rowOff>
    </xdr:from>
    <xdr:to>
      <xdr:col>2</xdr:col>
      <xdr:colOff>863600</xdr:colOff>
      <xdr:row>7</xdr:row>
      <xdr:rowOff>170156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BC652-B48C-0B46-9A79-76AF2FE1A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8900"/>
          <a:ext cx="977900" cy="1414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1130299</xdr:colOff>
      <xdr:row>1</xdr:row>
      <xdr:rowOff>50800</xdr:rowOff>
    </xdr:from>
    <xdr:to>
      <xdr:col>2</xdr:col>
      <xdr:colOff>2068996</xdr:colOff>
      <xdr:row>6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E7166-B536-7D4F-AB95-4E901A69A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699" y="241300"/>
          <a:ext cx="938697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88900</xdr:rowOff>
    </xdr:from>
    <xdr:to>
      <xdr:col>2</xdr:col>
      <xdr:colOff>723900</xdr:colOff>
      <xdr:row>7</xdr:row>
      <xdr:rowOff>170156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154222-7A7B-9F4A-966D-463E660F8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8900"/>
          <a:ext cx="977900" cy="1414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1130299</xdr:colOff>
      <xdr:row>1</xdr:row>
      <xdr:rowOff>50800</xdr:rowOff>
    </xdr:from>
    <xdr:to>
      <xdr:col>2</xdr:col>
      <xdr:colOff>1929296</xdr:colOff>
      <xdr:row>6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DA30C0-F47C-3447-8C99-86B5DB824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699" y="241300"/>
          <a:ext cx="938697" cy="952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88900</xdr:rowOff>
    </xdr:from>
    <xdr:to>
      <xdr:col>2</xdr:col>
      <xdr:colOff>863600</xdr:colOff>
      <xdr:row>7</xdr:row>
      <xdr:rowOff>170156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8A759B-AA39-BC40-8E2E-6A308D660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8900"/>
          <a:ext cx="977900" cy="1414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1130299</xdr:colOff>
      <xdr:row>1</xdr:row>
      <xdr:rowOff>50800</xdr:rowOff>
    </xdr:from>
    <xdr:to>
      <xdr:col>2</xdr:col>
      <xdr:colOff>2068996</xdr:colOff>
      <xdr:row>6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B95E23-F47F-E24C-9123-E5EB9CBB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699" y="241300"/>
          <a:ext cx="938697" cy="952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857680-981F-45EE-9D11-A648610A54E6}" name="Tableau2" displayName="Tableau2" ref="C12:P90" totalsRowShown="0" headerRowDxfId="16" dataDxfId="15" tableBorderDxfId="14">
  <autoFilter ref="C12:P90" xr:uid="{CE857680-981F-45EE-9D11-A648610A54E6}"/>
  <sortState xmlns:xlrd2="http://schemas.microsoft.com/office/spreadsheetml/2017/richdata2" ref="C13:P90">
    <sortCondition ref="L12:L90"/>
  </sortState>
  <tableColumns count="14">
    <tableColumn id="1" xr3:uid="{C4225D93-2EEF-4817-855B-364711475707}" name="SN" dataDxfId="13">
      <calculatedColumnFormula>C12+1</calculatedColumnFormula>
    </tableColumn>
    <tableColumn id="2" xr3:uid="{D172BEA6-5D6B-412E-8AD8-B37236CAB5F3}" name="Description" dataDxfId="12"/>
    <tableColumn id="3" xr3:uid="{4F83D1E2-BE4E-4AA2-AC6A-51A2A811C954}" name="Location" dataDxfId="11"/>
    <tableColumn id="4" xr3:uid="{9EF945F9-5A11-42BD-B62B-1C0633883914}" name="TCIPC_x000a_(Tin Can)" dataDxfId="10"/>
    <tableColumn id="5" xr3:uid="{6BDE2865-8DB9-4478-94C0-0A9F9FBEDCDE}" name="LPC_x000a_(Apapa)" dataDxfId="9"/>
    <tableColumn id="6" xr3:uid="{6E9B8AE7-90FA-4226-AE2F-37A3BB8032C4}" name="Combined_x000a_Port" dataDxfId="8"/>
    <tableColumn id="7" xr3:uid="{EAECC117-EE49-43F5-B3A9-79EDEF428E8C}" name="Unit" dataDxfId="7"/>
    <tableColumn id="8" xr3:uid="{0739137B-7E51-4EF6-9FEE-D508A636B4D2}" name="Supplier" dataDxfId="6"/>
    <tableColumn id="9" xr3:uid="{D2826AB8-4DCF-4811-8353-6695416B4EFF}" name="Usage" dataDxfId="5"/>
    <tableColumn id="10" xr3:uid="{69C94C33-FA1C-441C-871D-35EA101AA6A2}" name="Origin" dataDxfId="4"/>
    <tableColumn id="11" xr3:uid="{32A90881-F1DB-4005-A95E-66C215FAB03E}" name="Unit Price_x000a_CIF / CFR" dataDxfId="3"/>
    <tableColumn id="12" xr3:uid="{232202F2-03D2-4F1A-8E4B-67D8CB5D41A8}" name="Amount TCIPC (Tin Can)_x000a_CIF / CFR" dataDxfId="2"/>
    <tableColumn id="13" xr3:uid="{28D99916-F446-449A-A73E-4027AC10BFFD}" name="Amount LPC (Apapa)_x000a_CIF / CFR" dataDxfId="1"/>
    <tableColumn id="14" xr3:uid="{0D6F23AE-06C2-4407-874B-EFE7469398D6}" name="Total Amount_x000a_CIF / CF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FF4E-4718-4431-9C1B-9FFADB4DF862}">
  <sheetPr>
    <pageSetUpPr fitToPage="1"/>
  </sheetPr>
  <dimension ref="C1:R58"/>
  <sheetViews>
    <sheetView showGridLines="0" tabSelected="1" zoomScale="55" zoomScaleNormal="55" zoomScaleSheetLayoutView="80" workbookViewId="0">
      <selection activeCell="C10" sqref="C10:C11"/>
    </sheetView>
  </sheetViews>
  <sheetFormatPr defaultColWidth="9" defaultRowHeight="14.5"/>
  <cols>
    <col min="1" max="2" width="3.7265625" style="1" customWidth="1"/>
    <col min="3" max="3" width="8.7265625" style="4" customWidth="1"/>
    <col min="4" max="4" width="67.7265625" style="2" customWidth="1"/>
    <col min="5" max="6" width="19.7265625" style="2" customWidth="1"/>
    <col min="7" max="9" width="15.7265625" style="2" customWidth="1"/>
    <col min="10" max="10" width="10.7265625" style="2" customWidth="1"/>
    <col min="11" max="11" width="32.7265625" style="2" bestFit="1" customWidth="1"/>
    <col min="12" max="12" width="47" style="2" bestFit="1" customWidth="1"/>
    <col min="13" max="13" width="20.7265625" style="2" customWidth="1"/>
    <col min="14" max="14" width="20.7265625" style="1" customWidth="1"/>
    <col min="15" max="17" width="28.7265625" style="1" customWidth="1"/>
    <col min="18" max="18" width="46.453125" style="1" bestFit="1" customWidth="1"/>
    <col min="19" max="16384" width="9" style="1"/>
  </cols>
  <sheetData>
    <row r="1" spans="3:18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3:18" ht="15" thickBo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3:18" ht="40" customHeight="1" thickBot="1">
      <c r="C3" s="252"/>
      <c r="D3" s="253"/>
      <c r="E3" s="256" t="s">
        <v>5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3:18" ht="40" customHeight="1" thickBot="1">
      <c r="C4" s="254"/>
      <c r="D4" s="255"/>
      <c r="E4" s="256" t="s">
        <v>6</v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3:18" ht="20.25" customHeight="1" thickBot="1">
      <c r="C5" s="24"/>
      <c r="D5" s="24"/>
      <c r="E5" s="24"/>
      <c r="F5" s="1"/>
      <c r="G5" s="1"/>
      <c r="H5" s="1"/>
      <c r="I5" s="1"/>
      <c r="K5" s="6"/>
      <c r="L5" s="6"/>
      <c r="M5" s="6"/>
      <c r="N5" s="28"/>
      <c r="O5" s="28"/>
      <c r="P5" s="28"/>
      <c r="Q5" s="28"/>
    </row>
    <row r="6" spans="3:18" ht="20.25" customHeight="1" thickBot="1">
      <c r="C6" s="24"/>
      <c r="D6" s="24"/>
      <c r="E6" s="24"/>
      <c r="F6" s="1"/>
      <c r="G6" s="1"/>
      <c r="H6" s="1"/>
      <c r="I6" s="1"/>
      <c r="K6" s="6"/>
      <c r="L6" s="6"/>
      <c r="M6" s="6"/>
      <c r="N6" s="28"/>
      <c r="O6" s="110" t="s">
        <v>0</v>
      </c>
      <c r="P6" s="111" t="s">
        <v>1</v>
      </c>
      <c r="Q6" s="112" t="s">
        <v>2</v>
      </c>
    </row>
    <row r="7" spans="3:18" ht="20.25" customHeight="1" thickBot="1">
      <c r="C7" s="24"/>
      <c r="D7" s="24"/>
      <c r="E7" s="24"/>
      <c r="F7" s="1"/>
      <c r="G7" s="1"/>
      <c r="H7" s="1"/>
      <c r="I7" s="1"/>
      <c r="K7" s="6"/>
      <c r="N7" s="114" t="s">
        <v>3</v>
      </c>
      <c r="O7" s="110">
        <v>514651171</v>
      </c>
      <c r="P7" s="111">
        <v>387210137</v>
      </c>
      <c r="Q7" s="112">
        <f>P7+O7</f>
        <v>901861308</v>
      </c>
    </row>
    <row r="8" spans="3:18" ht="20.25" customHeight="1" thickBot="1">
      <c r="C8" s="24"/>
      <c r="D8" s="24"/>
      <c r="E8" s="24"/>
      <c r="F8" s="1"/>
      <c r="G8" s="1"/>
      <c r="H8" s="1"/>
      <c r="I8" s="1"/>
      <c r="K8" s="6"/>
      <c r="L8" s="6"/>
      <c r="M8" s="6"/>
      <c r="N8" s="28"/>
      <c r="O8" s="28"/>
      <c r="P8" s="28"/>
      <c r="Q8" s="28"/>
    </row>
    <row r="9" spans="3:18" ht="30" customHeight="1" thickBot="1">
      <c r="C9" s="258" t="s">
        <v>337</v>
      </c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109"/>
    </row>
    <row r="10" spans="3:18" ht="30" customHeight="1" thickBot="1">
      <c r="C10" s="260" t="s">
        <v>7</v>
      </c>
      <c r="D10" s="262" t="s">
        <v>8</v>
      </c>
      <c r="E10" s="264" t="s">
        <v>9</v>
      </c>
      <c r="F10" s="266" t="s">
        <v>10</v>
      </c>
      <c r="G10" s="268" t="s">
        <v>11</v>
      </c>
      <c r="H10" s="269"/>
      <c r="I10" s="269"/>
      <c r="J10" s="270"/>
      <c r="K10" s="271" t="s">
        <v>12</v>
      </c>
      <c r="L10" s="246" t="s">
        <v>13</v>
      </c>
      <c r="M10" s="248" t="s">
        <v>4</v>
      </c>
      <c r="N10" s="250" t="s">
        <v>14</v>
      </c>
      <c r="O10" s="247"/>
      <c r="P10" s="247"/>
      <c r="Q10" s="251"/>
      <c r="R10" s="109"/>
    </row>
    <row r="11" spans="3:18" customFormat="1" ht="50.25" customHeight="1" thickBot="1">
      <c r="C11" s="261"/>
      <c r="D11" s="263"/>
      <c r="E11" s="265"/>
      <c r="F11" s="267"/>
      <c r="G11" s="153" t="s">
        <v>15</v>
      </c>
      <c r="H11" s="154" t="s">
        <v>16</v>
      </c>
      <c r="I11" s="154" t="s">
        <v>17</v>
      </c>
      <c r="J11" s="152" t="s">
        <v>18</v>
      </c>
      <c r="K11" s="250"/>
      <c r="L11" s="247"/>
      <c r="M11" s="249"/>
      <c r="N11" s="153" t="s">
        <v>336</v>
      </c>
      <c r="O11" s="154" t="s">
        <v>20</v>
      </c>
      <c r="P11" s="154" t="s">
        <v>21</v>
      </c>
      <c r="Q11" s="151" t="s">
        <v>22</v>
      </c>
      <c r="R11" s="109"/>
    </row>
    <row r="12" spans="3:18" customFormat="1" ht="30" customHeight="1">
      <c r="C12" s="155">
        <v>1</v>
      </c>
      <c r="D12" s="156" t="s">
        <v>23</v>
      </c>
      <c r="E12" s="157"/>
      <c r="F12" s="158" t="s">
        <v>24</v>
      </c>
      <c r="G12" s="159">
        <v>2</v>
      </c>
      <c r="H12" s="160">
        <v>2</v>
      </c>
      <c r="I12" s="161">
        <f t="shared" ref="I12:I22" si="0">G12+H12</f>
        <v>4</v>
      </c>
      <c r="J12" s="158" t="s">
        <v>25</v>
      </c>
      <c r="K12" s="162"/>
      <c r="L12" s="163" t="s">
        <v>26</v>
      </c>
      <c r="M12" s="158" t="s">
        <v>27</v>
      </c>
      <c r="N12" s="164">
        <v>11535.139689333333</v>
      </c>
      <c r="O12" s="165">
        <f t="shared" ref="O12:O24" si="1">G12*N12</f>
        <v>23070.279378666666</v>
      </c>
      <c r="P12" s="165">
        <f t="shared" ref="P12:P34" si="2">H12*N12</f>
        <v>23070.279378666666</v>
      </c>
      <c r="Q12" s="166">
        <f>O12+P12</f>
        <v>46140.558757333332</v>
      </c>
      <c r="R12" s="109"/>
    </row>
    <row r="13" spans="3:18" customFormat="1" ht="30" customHeight="1">
      <c r="C13" s="167">
        <v>2</v>
      </c>
      <c r="D13" s="168" t="s">
        <v>28</v>
      </c>
      <c r="E13" s="169"/>
      <c r="F13" s="170" t="s">
        <v>29</v>
      </c>
      <c r="G13" s="171">
        <v>33780</v>
      </c>
      <c r="H13" s="161">
        <v>25450</v>
      </c>
      <c r="I13" s="161">
        <f t="shared" si="0"/>
        <v>59230</v>
      </c>
      <c r="J13" s="170" t="s">
        <v>30</v>
      </c>
      <c r="K13" s="172"/>
      <c r="L13" s="173" t="s">
        <v>31</v>
      </c>
      <c r="M13" s="170" t="s">
        <v>27</v>
      </c>
      <c r="N13" s="174">
        <v>1500</v>
      </c>
      <c r="O13" s="175">
        <f t="shared" si="1"/>
        <v>50670000</v>
      </c>
      <c r="P13" s="175">
        <f t="shared" si="2"/>
        <v>38175000</v>
      </c>
      <c r="Q13" s="166">
        <f t="shared" ref="Q13:Q54" si="3">O13+P13</f>
        <v>88845000</v>
      </c>
      <c r="R13" s="109"/>
    </row>
    <row r="14" spans="3:18" customFormat="1" ht="30" customHeight="1">
      <c r="C14" s="167">
        <v>3</v>
      </c>
      <c r="D14" s="168" t="s">
        <v>32</v>
      </c>
      <c r="E14" s="169"/>
      <c r="F14" s="170" t="s">
        <v>29</v>
      </c>
      <c r="G14" s="171">
        <v>52465</v>
      </c>
      <c r="H14" s="161">
        <v>31880</v>
      </c>
      <c r="I14" s="161">
        <f t="shared" si="0"/>
        <v>84345</v>
      </c>
      <c r="J14" s="170" t="s">
        <v>30</v>
      </c>
      <c r="K14" s="172"/>
      <c r="L14" s="173" t="s">
        <v>31</v>
      </c>
      <c r="M14" s="170" t="s">
        <v>27</v>
      </c>
      <c r="N14" s="174">
        <v>1100</v>
      </c>
      <c r="O14" s="175">
        <f t="shared" si="1"/>
        <v>57711500</v>
      </c>
      <c r="P14" s="175">
        <f t="shared" si="2"/>
        <v>35068000</v>
      </c>
      <c r="Q14" s="166">
        <f t="shared" si="3"/>
        <v>92779500</v>
      </c>
      <c r="R14" s="109"/>
    </row>
    <row r="15" spans="3:18" customFormat="1" ht="30" customHeight="1">
      <c r="C15" s="167">
        <v>4</v>
      </c>
      <c r="D15" s="168" t="s">
        <v>33</v>
      </c>
      <c r="E15" s="169"/>
      <c r="F15" s="170" t="s">
        <v>29</v>
      </c>
      <c r="G15" s="171">
        <v>2000</v>
      </c>
      <c r="H15" s="161">
        <v>1300</v>
      </c>
      <c r="I15" s="161">
        <f t="shared" si="0"/>
        <v>3300</v>
      </c>
      <c r="J15" s="170" t="s">
        <v>30</v>
      </c>
      <c r="K15" s="172"/>
      <c r="L15" s="173" t="s">
        <v>31</v>
      </c>
      <c r="M15" s="170" t="s">
        <v>27</v>
      </c>
      <c r="N15" s="174">
        <v>600</v>
      </c>
      <c r="O15" s="175">
        <f t="shared" si="1"/>
        <v>1200000</v>
      </c>
      <c r="P15" s="175">
        <f t="shared" si="2"/>
        <v>780000</v>
      </c>
      <c r="Q15" s="166">
        <f t="shared" si="3"/>
        <v>1980000</v>
      </c>
      <c r="R15" s="109"/>
    </row>
    <row r="16" spans="3:18" customFormat="1" ht="30" customHeight="1">
      <c r="C16" s="167">
        <v>5</v>
      </c>
      <c r="D16" s="168" t="s">
        <v>35</v>
      </c>
      <c r="E16" s="169"/>
      <c r="F16" s="170" t="s">
        <v>29</v>
      </c>
      <c r="G16" s="171">
        <v>8100</v>
      </c>
      <c r="H16" s="161">
        <v>5000</v>
      </c>
      <c r="I16" s="161">
        <f t="shared" si="0"/>
        <v>13100</v>
      </c>
      <c r="J16" s="170" t="s">
        <v>30</v>
      </c>
      <c r="K16" s="172"/>
      <c r="L16" s="173" t="s">
        <v>31</v>
      </c>
      <c r="M16" s="170" t="s">
        <v>27</v>
      </c>
      <c r="N16" s="174">
        <v>600</v>
      </c>
      <c r="O16" s="175">
        <f t="shared" si="1"/>
        <v>4860000</v>
      </c>
      <c r="P16" s="175">
        <f t="shared" si="2"/>
        <v>3000000</v>
      </c>
      <c r="Q16" s="166">
        <f t="shared" si="3"/>
        <v>7860000</v>
      </c>
      <c r="R16" s="109"/>
    </row>
    <row r="17" spans="3:18" customFormat="1" ht="30" customHeight="1">
      <c r="C17" s="167">
        <v>6</v>
      </c>
      <c r="D17" s="168" t="s">
        <v>36</v>
      </c>
      <c r="E17" s="169"/>
      <c r="F17" s="170" t="s">
        <v>29</v>
      </c>
      <c r="G17" s="171">
        <v>185</v>
      </c>
      <c r="H17" s="161">
        <v>122</v>
      </c>
      <c r="I17" s="161">
        <f t="shared" si="0"/>
        <v>307</v>
      </c>
      <c r="J17" s="170" t="s">
        <v>25</v>
      </c>
      <c r="K17" s="172"/>
      <c r="L17" s="173" t="s">
        <v>31</v>
      </c>
      <c r="M17" s="170" t="s">
        <v>27</v>
      </c>
      <c r="N17" s="174">
        <v>30140.000000000004</v>
      </c>
      <c r="O17" s="175">
        <f t="shared" si="1"/>
        <v>5575900.0000000009</v>
      </c>
      <c r="P17" s="175">
        <f t="shared" si="2"/>
        <v>3677080.0000000005</v>
      </c>
      <c r="Q17" s="166">
        <f t="shared" si="3"/>
        <v>9252980.0000000019</v>
      </c>
      <c r="R17" s="109"/>
    </row>
    <row r="18" spans="3:18" customFormat="1" ht="30" customHeight="1">
      <c r="C18" s="167">
        <v>7</v>
      </c>
      <c r="D18" s="168" t="s">
        <v>37</v>
      </c>
      <c r="E18" s="169"/>
      <c r="F18" s="170" t="s">
        <v>29</v>
      </c>
      <c r="G18" s="171">
        <v>185</v>
      </c>
      <c r="H18" s="161">
        <v>122</v>
      </c>
      <c r="I18" s="161">
        <f t="shared" si="0"/>
        <v>307</v>
      </c>
      <c r="J18" s="170" t="s">
        <v>25</v>
      </c>
      <c r="K18" s="172"/>
      <c r="L18" s="173" t="s">
        <v>31</v>
      </c>
      <c r="M18" s="170" t="s">
        <v>27</v>
      </c>
      <c r="N18" s="174">
        <v>2750</v>
      </c>
      <c r="O18" s="175">
        <f t="shared" si="1"/>
        <v>508750</v>
      </c>
      <c r="P18" s="175">
        <f t="shared" si="2"/>
        <v>335500</v>
      </c>
      <c r="Q18" s="166">
        <f t="shared" si="3"/>
        <v>844250</v>
      </c>
      <c r="R18" s="109"/>
    </row>
    <row r="19" spans="3:18" customFormat="1" ht="30" customHeight="1">
      <c r="C19" s="167">
        <v>8</v>
      </c>
      <c r="D19" s="168" t="s">
        <v>38</v>
      </c>
      <c r="E19" s="169"/>
      <c r="F19" s="170" t="s">
        <v>29</v>
      </c>
      <c r="G19" s="171">
        <v>80</v>
      </c>
      <c r="H19" s="161">
        <v>61</v>
      </c>
      <c r="I19" s="161">
        <f t="shared" si="0"/>
        <v>141</v>
      </c>
      <c r="J19" s="170" t="s">
        <v>25</v>
      </c>
      <c r="K19" s="172"/>
      <c r="L19" s="173" t="s">
        <v>31</v>
      </c>
      <c r="M19" s="170" t="s">
        <v>27</v>
      </c>
      <c r="N19" s="174">
        <v>1045</v>
      </c>
      <c r="O19" s="175">
        <f t="shared" si="1"/>
        <v>83600</v>
      </c>
      <c r="P19" s="175">
        <f t="shared" si="2"/>
        <v>63745</v>
      </c>
      <c r="Q19" s="166">
        <f t="shared" si="3"/>
        <v>147345</v>
      </c>
      <c r="R19" s="109"/>
    </row>
    <row r="20" spans="3:18" customFormat="1" ht="30" customHeight="1">
      <c r="C20" s="167">
        <v>9</v>
      </c>
      <c r="D20" s="168" t="s">
        <v>39</v>
      </c>
      <c r="E20" s="169"/>
      <c r="F20" s="170" t="s">
        <v>29</v>
      </c>
      <c r="G20" s="171">
        <v>80</v>
      </c>
      <c r="H20" s="161">
        <v>61</v>
      </c>
      <c r="I20" s="161">
        <f t="shared" si="0"/>
        <v>141</v>
      </c>
      <c r="J20" s="170" t="s">
        <v>25</v>
      </c>
      <c r="K20" s="172"/>
      <c r="L20" s="176" t="s">
        <v>31</v>
      </c>
      <c r="M20" s="170" t="s">
        <v>27</v>
      </c>
      <c r="N20" s="174">
        <v>1045</v>
      </c>
      <c r="O20" s="175">
        <f t="shared" si="1"/>
        <v>83600</v>
      </c>
      <c r="P20" s="175">
        <f t="shared" si="2"/>
        <v>63745</v>
      </c>
      <c r="Q20" s="166">
        <f t="shared" si="3"/>
        <v>147345</v>
      </c>
      <c r="R20" s="109"/>
    </row>
    <row r="21" spans="3:18" customFormat="1" ht="30" customHeight="1">
      <c r="C21" s="167">
        <v>10</v>
      </c>
      <c r="D21" s="168" t="s">
        <v>40</v>
      </c>
      <c r="E21" s="169"/>
      <c r="F21" s="170" t="s">
        <v>29</v>
      </c>
      <c r="G21" s="171">
        <v>720</v>
      </c>
      <c r="H21" s="161">
        <v>0</v>
      </c>
      <c r="I21" s="161">
        <f t="shared" si="0"/>
        <v>720</v>
      </c>
      <c r="J21" s="170" t="s">
        <v>30</v>
      </c>
      <c r="K21" s="172"/>
      <c r="L21" s="176" t="s">
        <v>31</v>
      </c>
      <c r="M21" s="170" t="s">
        <v>27</v>
      </c>
      <c r="N21" s="174">
        <v>5500</v>
      </c>
      <c r="O21" s="175">
        <f t="shared" si="1"/>
        <v>3960000</v>
      </c>
      <c r="P21" s="175">
        <f t="shared" si="2"/>
        <v>0</v>
      </c>
      <c r="Q21" s="166">
        <f t="shared" si="3"/>
        <v>3960000</v>
      </c>
      <c r="R21" s="109"/>
    </row>
    <row r="22" spans="3:18" customFormat="1" ht="30" customHeight="1">
      <c r="C22" s="167">
        <v>11</v>
      </c>
      <c r="D22" s="168" t="s">
        <v>41</v>
      </c>
      <c r="E22" s="169"/>
      <c r="F22" s="170" t="s">
        <v>42</v>
      </c>
      <c r="G22" s="171">
        <v>3</v>
      </c>
      <c r="H22" s="161">
        <v>3</v>
      </c>
      <c r="I22" s="161">
        <f t="shared" si="0"/>
        <v>6</v>
      </c>
      <c r="J22" s="170" t="s">
        <v>25</v>
      </c>
      <c r="K22" s="172"/>
      <c r="L22" s="173" t="s">
        <v>26</v>
      </c>
      <c r="M22" s="170" t="s">
        <v>27</v>
      </c>
      <c r="N22" s="174">
        <v>40220.400000000001</v>
      </c>
      <c r="O22" s="175">
        <f t="shared" si="1"/>
        <v>120661.20000000001</v>
      </c>
      <c r="P22" s="175">
        <f t="shared" si="2"/>
        <v>120661.20000000001</v>
      </c>
      <c r="Q22" s="166">
        <f t="shared" si="3"/>
        <v>241322.40000000002</v>
      </c>
      <c r="R22" s="109"/>
    </row>
    <row r="23" spans="3:18" customFormat="1" ht="30" customHeight="1">
      <c r="C23" s="167">
        <v>12</v>
      </c>
      <c r="D23" s="168" t="s">
        <v>44</v>
      </c>
      <c r="E23" s="169"/>
      <c r="F23" s="170" t="s">
        <v>29</v>
      </c>
      <c r="G23" s="171">
        <v>15</v>
      </c>
      <c r="H23" s="161">
        <v>15</v>
      </c>
      <c r="I23" s="161">
        <f>G23+H23</f>
        <v>30</v>
      </c>
      <c r="J23" s="170" t="s">
        <v>25</v>
      </c>
      <c r="K23" s="172"/>
      <c r="L23" s="173" t="s">
        <v>26</v>
      </c>
      <c r="M23" s="170" t="s">
        <v>27</v>
      </c>
      <c r="N23" s="174">
        <v>1258.4000000000001</v>
      </c>
      <c r="O23" s="175">
        <f t="shared" si="1"/>
        <v>18876</v>
      </c>
      <c r="P23" s="175">
        <f t="shared" si="2"/>
        <v>18876</v>
      </c>
      <c r="Q23" s="166">
        <f t="shared" si="3"/>
        <v>37752</v>
      </c>
      <c r="R23" s="109"/>
    </row>
    <row r="24" spans="3:18" customFormat="1" ht="30" customHeight="1">
      <c r="C24" s="167">
        <v>13</v>
      </c>
      <c r="D24" s="168" t="s">
        <v>45</v>
      </c>
      <c r="E24" s="169"/>
      <c r="F24" s="170" t="s">
        <v>29</v>
      </c>
      <c r="G24" s="161">
        <v>2</v>
      </c>
      <c r="H24" s="161">
        <v>2</v>
      </c>
      <c r="I24" s="161">
        <f t="shared" ref="I24:I54" si="4">G24+H24</f>
        <v>4</v>
      </c>
      <c r="J24" s="170" t="s">
        <v>25</v>
      </c>
      <c r="K24" s="162"/>
      <c r="L24" s="176" t="s">
        <v>46</v>
      </c>
      <c r="M24" s="170" t="s">
        <v>27</v>
      </c>
      <c r="N24" s="174">
        <v>76120</v>
      </c>
      <c r="O24" s="175">
        <f t="shared" si="1"/>
        <v>152240</v>
      </c>
      <c r="P24" s="175">
        <f t="shared" si="2"/>
        <v>152240</v>
      </c>
      <c r="Q24" s="166">
        <f t="shared" si="3"/>
        <v>304480</v>
      </c>
      <c r="R24" s="109"/>
    </row>
    <row r="25" spans="3:18" customFormat="1" ht="30" customHeight="1">
      <c r="C25" s="167">
        <v>14</v>
      </c>
      <c r="D25" s="177" t="s">
        <v>47</v>
      </c>
      <c r="E25" s="169"/>
      <c r="F25" s="170" t="s">
        <v>48</v>
      </c>
      <c r="G25" s="178">
        <v>2</v>
      </c>
      <c r="H25" s="161">
        <v>2</v>
      </c>
      <c r="I25" s="161">
        <f t="shared" si="4"/>
        <v>4</v>
      </c>
      <c r="J25" s="170" t="s">
        <v>25</v>
      </c>
      <c r="K25" s="162"/>
      <c r="L25" s="176" t="s">
        <v>49</v>
      </c>
      <c r="M25" s="170" t="s">
        <v>27</v>
      </c>
      <c r="N25" s="174">
        <v>173360</v>
      </c>
      <c r="O25" s="175">
        <f t="shared" ref="O25:O34" si="5">G25*N25</f>
        <v>346720</v>
      </c>
      <c r="P25" s="175">
        <f t="shared" si="2"/>
        <v>346720</v>
      </c>
      <c r="Q25" s="166">
        <f t="shared" si="3"/>
        <v>693440</v>
      </c>
      <c r="R25" s="109"/>
    </row>
    <row r="26" spans="3:18" customFormat="1" ht="30" customHeight="1">
      <c r="C26" s="167">
        <v>15</v>
      </c>
      <c r="D26" s="177" t="s">
        <v>50</v>
      </c>
      <c r="E26" s="169"/>
      <c r="F26" s="170" t="s">
        <v>51</v>
      </c>
      <c r="G26" s="178">
        <v>1</v>
      </c>
      <c r="H26" s="161">
        <v>1</v>
      </c>
      <c r="I26" s="161">
        <f t="shared" si="4"/>
        <v>2</v>
      </c>
      <c r="J26" s="170" t="s">
        <v>25</v>
      </c>
      <c r="K26" s="162"/>
      <c r="L26" s="176" t="s">
        <v>52</v>
      </c>
      <c r="M26" s="170" t="s">
        <v>27</v>
      </c>
      <c r="N26" s="174">
        <v>984819.00000000023</v>
      </c>
      <c r="O26" s="175">
        <f t="shared" si="5"/>
        <v>984819.00000000023</v>
      </c>
      <c r="P26" s="175">
        <f t="shared" si="2"/>
        <v>984819.00000000023</v>
      </c>
      <c r="Q26" s="166">
        <f t="shared" si="3"/>
        <v>1969638.0000000005</v>
      </c>
      <c r="R26" s="109"/>
    </row>
    <row r="27" spans="3:18" customFormat="1" ht="30" customHeight="1">
      <c r="C27" s="167">
        <v>16</v>
      </c>
      <c r="D27" s="179" t="s">
        <v>53</v>
      </c>
      <c r="E27" s="169"/>
      <c r="F27" s="170" t="s">
        <v>51</v>
      </c>
      <c r="G27" s="180">
        <v>1</v>
      </c>
      <c r="H27" s="161">
        <v>1</v>
      </c>
      <c r="I27" s="161">
        <f t="shared" si="4"/>
        <v>2</v>
      </c>
      <c r="J27" s="170" t="s">
        <v>25</v>
      </c>
      <c r="K27" s="162"/>
      <c r="L27" s="176" t="s">
        <v>52</v>
      </c>
      <c r="M27" s="170" t="s">
        <v>27</v>
      </c>
      <c r="N27" s="174">
        <v>1683297.0000000005</v>
      </c>
      <c r="O27" s="175">
        <f t="shared" si="5"/>
        <v>1683297.0000000005</v>
      </c>
      <c r="P27" s="175">
        <f t="shared" si="2"/>
        <v>1683297.0000000005</v>
      </c>
      <c r="Q27" s="166">
        <f t="shared" si="3"/>
        <v>3366594.0000000009</v>
      </c>
      <c r="R27" s="109"/>
    </row>
    <row r="28" spans="3:18" customFormat="1" ht="30" customHeight="1">
      <c r="C28" s="167">
        <v>17</v>
      </c>
      <c r="D28" s="177" t="s">
        <v>54</v>
      </c>
      <c r="E28" s="169"/>
      <c r="F28" s="170" t="s">
        <v>51</v>
      </c>
      <c r="G28" s="178">
        <v>1</v>
      </c>
      <c r="H28" s="161">
        <v>1</v>
      </c>
      <c r="I28" s="161">
        <f t="shared" si="4"/>
        <v>2</v>
      </c>
      <c r="J28" s="170" t="s">
        <v>25</v>
      </c>
      <c r="K28" s="162"/>
      <c r="L28" s="176" t="s">
        <v>52</v>
      </c>
      <c r="M28" s="170" t="s">
        <v>27</v>
      </c>
      <c r="N28" s="174">
        <v>193875.00000000003</v>
      </c>
      <c r="O28" s="175">
        <f t="shared" si="5"/>
        <v>193875.00000000003</v>
      </c>
      <c r="P28" s="175">
        <f t="shared" si="2"/>
        <v>193875.00000000003</v>
      </c>
      <c r="Q28" s="166">
        <f t="shared" si="3"/>
        <v>387750.00000000006</v>
      </c>
      <c r="R28" s="109"/>
    </row>
    <row r="29" spans="3:18" customFormat="1" ht="40" customHeight="1">
      <c r="C29" s="167">
        <v>18</v>
      </c>
      <c r="D29" s="179" t="s">
        <v>55</v>
      </c>
      <c r="E29" s="169"/>
      <c r="F29" s="170" t="s">
        <v>51</v>
      </c>
      <c r="G29" s="180">
        <v>1</v>
      </c>
      <c r="H29" s="161">
        <v>1</v>
      </c>
      <c r="I29" s="161">
        <f t="shared" si="4"/>
        <v>2</v>
      </c>
      <c r="J29" s="170" t="s">
        <v>25</v>
      </c>
      <c r="K29" s="181"/>
      <c r="L29" s="176" t="s">
        <v>52</v>
      </c>
      <c r="M29" s="170" t="s">
        <v>27</v>
      </c>
      <c r="N29" s="174">
        <v>300279.10000000003</v>
      </c>
      <c r="O29" s="175">
        <f t="shared" si="5"/>
        <v>300279.10000000003</v>
      </c>
      <c r="P29" s="175">
        <f t="shared" si="2"/>
        <v>300279.10000000003</v>
      </c>
      <c r="Q29" s="166">
        <f t="shared" si="3"/>
        <v>600558.20000000007</v>
      </c>
      <c r="R29" s="109"/>
    </row>
    <row r="30" spans="3:18" customFormat="1" ht="70" customHeight="1">
      <c r="C30" s="167">
        <v>19</v>
      </c>
      <c r="D30" s="179" t="s">
        <v>56</v>
      </c>
      <c r="E30" s="169"/>
      <c r="F30" s="170" t="s">
        <v>51</v>
      </c>
      <c r="G30" s="180">
        <v>1</v>
      </c>
      <c r="H30" s="180">
        <v>1</v>
      </c>
      <c r="I30" s="161">
        <f t="shared" si="4"/>
        <v>2</v>
      </c>
      <c r="J30" s="170" t="s">
        <v>25</v>
      </c>
      <c r="K30" s="182"/>
      <c r="L30" s="176" t="s">
        <v>52</v>
      </c>
      <c r="M30" s="170" t="s">
        <v>27</v>
      </c>
      <c r="N30" s="174">
        <v>2473254.5948000005</v>
      </c>
      <c r="O30" s="175">
        <f t="shared" si="5"/>
        <v>2473254.5948000005</v>
      </c>
      <c r="P30" s="175">
        <f t="shared" si="2"/>
        <v>2473254.5948000005</v>
      </c>
      <c r="Q30" s="166">
        <f t="shared" si="3"/>
        <v>4946509.1896000011</v>
      </c>
      <c r="R30" s="109"/>
    </row>
    <row r="31" spans="3:18" customFormat="1" ht="30" customHeight="1">
      <c r="C31" s="167">
        <v>20</v>
      </c>
      <c r="D31" s="179" t="s">
        <v>57</v>
      </c>
      <c r="E31" s="169"/>
      <c r="F31" s="170" t="s">
        <v>29</v>
      </c>
      <c r="G31" s="180">
        <v>127000</v>
      </c>
      <c r="H31" s="161">
        <v>93000</v>
      </c>
      <c r="I31" s="161">
        <f t="shared" si="4"/>
        <v>220000</v>
      </c>
      <c r="J31" s="170" t="s">
        <v>58</v>
      </c>
      <c r="K31" s="181"/>
      <c r="L31" s="176" t="s">
        <v>31</v>
      </c>
      <c r="M31" s="170" t="s">
        <v>27</v>
      </c>
      <c r="N31" s="174">
        <v>22</v>
      </c>
      <c r="O31" s="175">
        <f t="shared" si="5"/>
        <v>2794000</v>
      </c>
      <c r="P31" s="175">
        <f t="shared" si="2"/>
        <v>2046000</v>
      </c>
      <c r="Q31" s="166">
        <f t="shared" si="3"/>
        <v>4840000</v>
      </c>
      <c r="R31" s="109"/>
    </row>
    <row r="32" spans="3:18" customFormat="1" ht="30" customHeight="1">
      <c r="C32" s="167">
        <v>21</v>
      </c>
      <c r="D32" s="168" t="s">
        <v>59</v>
      </c>
      <c r="E32" s="169"/>
      <c r="F32" s="170" t="s">
        <v>51</v>
      </c>
      <c r="G32" s="180">
        <v>1</v>
      </c>
      <c r="H32" s="161">
        <v>1</v>
      </c>
      <c r="I32" s="161">
        <f t="shared" si="4"/>
        <v>2</v>
      </c>
      <c r="J32" s="170" t="s">
        <v>25</v>
      </c>
      <c r="K32" s="182"/>
      <c r="L32" s="176" t="s">
        <v>60</v>
      </c>
      <c r="M32" s="170" t="s">
        <v>27</v>
      </c>
      <c r="N32" s="174">
        <v>291522.95720323647</v>
      </c>
      <c r="O32" s="175">
        <f t="shared" si="5"/>
        <v>291522.95720323647</v>
      </c>
      <c r="P32" s="175">
        <f t="shared" si="2"/>
        <v>291522.95720323647</v>
      </c>
      <c r="Q32" s="166">
        <f t="shared" si="3"/>
        <v>583045.91440647293</v>
      </c>
      <c r="R32" s="109"/>
    </row>
    <row r="33" spans="3:18" customFormat="1" ht="30" customHeight="1">
      <c r="C33" s="167">
        <v>22</v>
      </c>
      <c r="D33" s="168" t="s">
        <v>61</v>
      </c>
      <c r="E33" s="169"/>
      <c r="F33" s="170" t="s">
        <v>51</v>
      </c>
      <c r="G33" s="180">
        <v>1</v>
      </c>
      <c r="H33" s="161">
        <v>1</v>
      </c>
      <c r="I33" s="161">
        <f t="shared" si="4"/>
        <v>2</v>
      </c>
      <c r="J33" s="170" t="s">
        <v>25</v>
      </c>
      <c r="K33" s="182"/>
      <c r="L33" s="176" t="s">
        <v>60</v>
      </c>
      <c r="M33" s="170" t="s">
        <v>27</v>
      </c>
      <c r="N33" s="174">
        <v>100900.27502498905</v>
      </c>
      <c r="O33" s="175">
        <f t="shared" si="5"/>
        <v>100900.27502498905</v>
      </c>
      <c r="P33" s="175">
        <f t="shared" si="2"/>
        <v>100900.27502498905</v>
      </c>
      <c r="Q33" s="166">
        <f t="shared" si="3"/>
        <v>201800.5500499781</v>
      </c>
      <c r="R33" s="109"/>
    </row>
    <row r="34" spans="3:18" customFormat="1" ht="30" customHeight="1">
      <c r="C34" s="167">
        <v>23</v>
      </c>
      <c r="D34" s="168" t="s">
        <v>62</v>
      </c>
      <c r="E34" s="169"/>
      <c r="F34" s="170" t="s">
        <v>51</v>
      </c>
      <c r="G34" s="180">
        <v>1</v>
      </c>
      <c r="H34" s="161">
        <v>1</v>
      </c>
      <c r="I34" s="161">
        <f t="shared" si="4"/>
        <v>2</v>
      </c>
      <c r="J34" s="170" t="s">
        <v>25</v>
      </c>
      <c r="K34" s="182"/>
      <c r="L34" s="176" t="s">
        <v>60</v>
      </c>
      <c r="M34" s="170" t="s">
        <v>27</v>
      </c>
      <c r="N34" s="174">
        <v>346926.65918534616</v>
      </c>
      <c r="O34" s="175">
        <f t="shared" si="5"/>
        <v>346926.65918534616</v>
      </c>
      <c r="P34" s="175">
        <f t="shared" si="2"/>
        <v>346926.65918534616</v>
      </c>
      <c r="Q34" s="166">
        <f t="shared" si="3"/>
        <v>693853.31837069232</v>
      </c>
      <c r="R34" s="109"/>
    </row>
    <row r="35" spans="3:18" customFormat="1" ht="30" customHeight="1">
      <c r="C35" s="167">
        <v>24</v>
      </c>
      <c r="D35" s="168" t="s">
        <v>63</v>
      </c>
      <c r="E35" s="169"/>
      <c r="F35" s="170" t="s">
        <v>51</v>
      </c>
      <c r="G35" s="180">
        <v>4</v>
      </c>
      <c r="H35" s="161">
        <v>4</v>
      </c>
      <c r="I35" s="161">
        <f t="shared" si="4"/>
        <v>8</v>
      </c>
      <c r="J35" s="170" t="s">
        <v>25</v>
      </c>
      <c r="K35" s="182"/>
      <c r="L35" s="176" t="s">
        <v>64</v>
      </c>
      <c r="M35" s="170" t="s">
        <v>27</v>
      </c>
      <c r="N35" s="174">
        <v>41910</v>
      </c>
      <c r="O35" s="175">
        <f t="shared" ref="O35:O44" si="6">G35*N35</f>
        <v>167640</v>
      </c>
      <c r="P35" s="175">
        <f t="shared" ref="P35:P44" si="7">H35*N35</f>
        <v>167640</v>
      </c>
      <c r="Q35" s="166">
        <f t="shared" si="3"/>
        <v>335280</v>
      </c>
      <c r="R35" s="109"/>
    </row>
    <row r="36" spans="3:18" customFormat="1" ht="30" customHeight="1">
      <c r="C36" s="167">
        <v>25</v>
      </c>
      <c r="D36" s="168" t="s">
        <v>65</v>
      </c>
      <c r="E36" s="169"/>
      <c r="F36" s="170" t="s">
        <v>51</v>
      </c>
      <c r="G36" s="171">
        <v>2</v>
      </c>
      <c r="H36" s="161">
        <v>2</v>
      </c>
      <c r="I36" s="161">
        <f t="shared" si="4"/>
        <v>4</v>
      </c>
      <c r="J36" s="170" t="s">
        <v>25</v>
      </c>
      <c r="K36" s="182"/>
      <c r="L36" s="176" t="s">
        <v>49</v>
      </c>
      <c r="M36" s="170" t="s">
        <v>27</v>
      </c>
      <c r="N36" s="174">
        <v>550000</v>
      </c>
      <c r="O36" s="175">
        <f t="shared" si="6"/>
        <v>1100000</v>
      </c>
      <c r="P36" s="175">
        <f t="shared" si="7"/>
        <v>1100000</v>
      </c>
      <c r="Q36" s="166">
        <f t="shared" si="3"/>
        <v>2200000</v>
      </c>
      <c r="R36" s="109"/>
    </row>
    <row r="37" spans="3:18" customFormat="1" ht="30" customHeight="1">
      <c r="C37" s="167">
        <v>26</v>
      </c>
      <c r="D37" s="168" t="s">
        <v>66</v>
      </c>
      <c r="E37" s="169"/>
      <c r="F37" s="170" t="s">
        <v>51</v>
      </c>
      <c r="G37" s="171">
        <v>2</v>
      </c>
      <c r="H37" s="161">
        <v>2</v>
      </c>
      <c r="I37" s="161">
        <f t="shared" si="4"/>
        <v>4</v>
      </c>
      <c r="J37" s="170" t="s">
        <v>25</v>
      </c>
      <c r="K37" s="182"/>
      <c r="L37" s="176" t="s">
        <v>49</v>
      </c>
      <c r="M37" s="170" t="s">
        <v>27</v>
      </c>
      <c r="N37" s="174">
        <v>550000</v>
      </c>
      <c r="O37" s="175">
        <f t="shared" si="6"/>
        <v>1100000</v>
      </c>
      <c r="P37" s="175">
        <f t="shared" si="7"/>
        <v>1100000</v>
      </c>
      <c r="Q37" s="166">
        <f t="shared" si="3"/>
        <v>2200000</v>
      </c>
      <c r="R37" s="109"/>
    </row>
    <row r="38" spans="3:18" customFormat="1" ht="30" customHeight="1">
      <c r="C38" s="167">
        <v>27</v>
      </c>
      <c r="D38" s="168" t="s">
        <v>67</v>
      </c>
      <c r="E38" s="169"/>
      <c r="F38" s="170" t="s">
        <v>51</v>
      </c>
      <c r="G38" s="171">
        <v>6</v>
      </c>
      <c r="H38" s="161">
        <v>6</v>
      </c>
      <c r="I38" s="161">
        <f t="shared" si="4"/>
        <v>12</v>
      </c>
      <c r="J38" s="170" t="s">
        <v>25</v>
      </c>
      <c r="K38" s="172"/>
      <c r="L38" s="176" t="s">
        <v>49</v>
      </c>
      <c r="M38" s="170" t="s">
        <v>27</v>
      </c>
      <c r="N38" s="174">
        <v>26400.000000000004</v>
      </c>
      <c r="O38" s="175">
        <f t="shared" si="6"/>
        <v>158400.00000000003</v>
      </c>
      <c r="P38" s="175">
        <f t="shared" si="7"/>
        <v>158400.00000000003</v>
      </c>
      <c r="Q38" s="166">
        <f t="shared" si="3"/>
        <v>316800.00000000006</v>
      </c>
      <c r="R38" s="109"/>
    </row>
    <row r="39" spans="3:18" customFormat="1" ht="30" customHeight="1">
      <c r="C39" s="167">
        <v>28</v>
      </c>
      <c r="D39" s="168" t="s">
        <v>69</v>
      </c>
      <c r="E39" s="169"/>
      <c r="F39" s="170" t="s">
        <v>51</v>
      </c>
      <c r="G39" s="171">
        <v>4</v>
      </c>
      <c r="H39" s="161">
        <v>4</v>
      </c>
      <c r="I39" s="161">
        <f t="shared" si="4"/>
        <v>8</v>
      </c>
      <c r="J39" s="170" t="s">
        <v>25</v>
      </c>
      <c r="K39" s="172"/>
      <c r="L39" s="176" t="s">
        <v>49</v>
      </c>
      <c r="M39" s="170" t="s">
        <v>27</v>
      </c>
      <c r="N39" s="174">
        <v>41800</v>
      </c>
      <c r="O39" s="175">
        <f t="shared" si="6"/>
        <v>167200</v>
      </c>
      <c r="P39" s="175">
        <f t="shared" si="7"/>
        <v>167200</v>
      </c>
      <c r="Q39" s="166">
        <f t="shared" si="3"/>
        <v>334400</v>
      </c>
      <c r="R39" s="109"/>
    </row>
    <row r="40" spans="3:18" customFormat="1" ht="30" customHeight="1">
      <c r="C40" s="167">
        <v>29</v>
      </c>
      <c r="D40" s="168" t="s">
        <v>70</v>
      </c>
      <c r="E40" s="169"/>
      <c r="F40" s="170" t="s">
        <v>51</v>
      </c>
      <c r="G40" s="171">
        <v>4</v>
      </c>
      <c r="H40" s="161">
        <v>4</v>
      </c>
      <c r="I40" s="161">
        <f t="shared" si="4"/>
        <v>8</v>
      </c>
      <c r="J40" s="170" t="s">
        <v>25</v>
      </c>
      <c r="K40" s="172"/>
      <c r="L40" s="176" t="s">
        <v>49</v>
      </c>
      <c r="M40" s="170" t="s">
        <v>27</v>
      </c>
      <c r="N40" s="174">
        <v>12100.000000000002</v>
      </c>
      <c r="O40" s="175">
        <f t="shared" si="6"/>
        <v>48400.000000000007</v>
      </c>
      <c r="P40" s="175">
        <f t="shared" si="7"/>
        <v>48400.000000000007</v>
      </c>
      <c r="Q40" s="166">
        <f t="shared" si="3"/>
        <v>96800.000000000015</v>
      </c>
      <c r="R40" s="109"/>
    </row>
    <row r="41" spans="3:18" customFormat="1" ht="30" customHeight="1">
      <c r="C41" s="167">
        <v>30</v>
      </c>
      <c r="D41" s="168" t="s">
        <v>71</v>
      </c>
      <c r="E41" s="169"/>
      <c r="F41" s="170" t="s">
        <v>51</v>
      </c>
      <c r="G41" s="171">
        <v>2</v>
      </c>
      <c r="H41" s="161">
        <v>2</v>
      </c>
      <c r="I41" s="161">
        <f t="shared" si="4"/>
        <v>4</v>
      </c>
      <c r="J41" s="170" t="s">
        <v>25</v>
      </c>
      <c r="K41" s="172"/>
      <c r="L41" s="176" t="s">
        <v>49</v>
      </c>
      <c r="M41" s="170" t="s">
        <v>27</v>
      </c>
      <c r="N41" s="174">
        <v>22000</v>
      </c>
      <c r="O41" s="175">
        <f t="shared" si="6"/>
        <v>44000</v>
      </c>
      <c r="P41" s="175">
        <f t="shared" si="7"/>
        <v>44000</v>
      </c>
      <c r="Q41" s="166">
        <f t="shared" si="3"/>
        <v>88000</v>
      </c>
      <c r="R41" s="109"/>
    </row>
    <row r="42" spans="3:18" customFormat="1" ht="30" customHeight="1">
      <c r="C42" s="167">
        <v>31</v>
      </c>
      <c r="D42" s="168" t="s">
        <v>72</v>
      </c>
      <c r="E42" s="169"/>
      <c r="F42" s="170" t="s">
        <v>51</v>
      </c>
      <c r="G42" s="171">
        <v>4</v>
      </c>
      <c r="H42" s="161">
        <v>4</v>
      </c>
      <c r="I42" s="161">
        <f t="shared" si="4"/>
        <v>8</v>
      </c>
      <c r="J42" s="170" t="s">
        <v>25</v>
      </c>
      <c r="K42" s="172"/>
      <c r="L42" s="173" t="s">
        <v>49</v>
      </c>
      <c r="M42" s="170" t="s">
        <v>27</v>
      </c>
      <c r="N42" s="174">
        <v>63800.000000000007</v>
      </c>
      <c r="O42" s="175">
        <f t="shared" si="6"/>
        <v>255200.00000000003</v>
      </c>
      <c r="P42" s="175">
        <f t="shared" si="7"/>
        <v>255200.00000000003</v>
      </c>
      <c r="Q42" s="166">
        <f t="shared" si="3"/>
        <v>510400.00000000006</v>
      </c>
      <c r="R42" s="109"/>
    </row>
    <row r="43" spans="3:18" customFormat="1" ht="30" customHeight="1">
      <c r="C43" s="167">
        <v>32</v>
      </c>
      <c r="D43" s="168" t="s">
        <v>73</v>
      </c>
      <c r="E43" s="169"/>
      <c r="F43" s="170" t="s">
        <v>51</v>
      </c>
      <c r="G43" s="171">
        <v>2</v>
      </c>
      <c r="H43" s="161">
        <v>2</v>
      </c>
      <c r="I43" s="161">
        <f t="shared" si="4"/>
        <v>4</v>
      </c>
      <c r="J43" s="170" t="s">
        <v>25</v>
      </c>
      <c r="K43" s="172"/>
      <c r="L43" s="173" t="s">
        <v>49</v>
      </c>
      <c r="M43" s="170" t="s">
        <v>27</v>
      </c>
      <c r="N43" s="174">
        <v>55000.000000000007</v>
      </c>
      <c r="O43" s="175">
        <f t="shared" si="6"/>
        <v>110000.00000000001</v>
      </c>
      <c r="P43" s="175">
        <f t="shared" si="7"/>
        <v>110000.00000000001</v>
      </c>
      <c r="Q43" s="166">
        <f t="shared" si="3"/>
        <v>220000.00000000003</v>
      </c>
      <c r="R43" s="109"/>
    </row>
    <row r="44" spans="3:18" customFormat="1" ht="30" customHeight="1">
      <c r="C44" s="167">
        <v>33</v>
      </c>
      <c r="D44" s="179" t="s">
        <v>74</v>
      </c>
      <c r="E44" s="169"/>
      <c r="F44" s="170" t="s">
        <v>75</v>
      </c>
      <c r="G44" s="171">
        <v>20</v>
      </c>
      <c r="H44" s="161">
        <v>20</v>
      </c>
      <c r="I44" s="161">
        <f t="shared" si="4"/>
        <v>40</v>
      </c>
      <c r="J44" s="170" t="s">
        <v>25</v>
      </c>
      <c r="K44" s="182"/>
      <c r="L44" s="176" t="s">
        <v>64</v>
      </c>
      <c r="M44" s="170" t="s">
        <v>27</v>
      </c>
      <c r="N44" s="174">
        <v>3025.0000000000005</v>
      </c>
      <c r="O44" s="175">
        <f t="shared" si="6"/>
        <v>60500.000000000007</v>
      </c>
      <c r="P44" s="175">
        <f t="shared" si="7"/>
        <v>60500.000000000007</v>
      </c>
      <c r="Q44" s="166">
        <f t="shared" si="3"/>
        <v>121000.00000000001</v>
      </c>
      <c r="R44" s="109"/>
    </row>
    <row r="45" spans="3:18" customFormat="1" ht="30" customHeight="1">
      <c r="C45" s="183">
        <v>34</v>
      </c>
      <c r="D45" s="184" t="s">
        <v>76</v>
      </c>
      <c r="E45" s="185"/>
      <c r="F45" s="186" t="s">
        <v>77</v>
      </c>
      <c r="G45" s="187">
        <v>40</v>
      </c>
      <c r="H45" s="188">
        <v>40</v>
      </c>
      <c r="I45" s="161">
        <f t="shared" si="4"/>
        <v>80</v>
      </c>
      <c r="J45" s="186" t="s">
        <v>25</v>
      </c>
      <c r="K45" s="182"/>
      <c r="L45" s="189" t="s">
        <v>64</v>
      </c>
      <c r="M45" s="170" t="s">
        <v>27</v>
      </c>
      <c r="N45" s="190">
        <v>2750</v>
      </c>
      <c r="O45" s="191">
        <v>100000</v>
      </c>
      <c r="P45" s="191">
        <v>100000</v>
      </c>
      <c r="Q45" s="166">
        <f t="shared" si="3"/>
        <v>200000</v>
      </c>
      <c r="R45" s="109"/>
    </row>
    <row r="46" spans="3:18" customFormat="1" ht="30" customHeight="1">
      <c r="C46" s="183">
        <v>35</v>
      </c>
      <c r="D46" s="184" t="s">
        <v>78</v>
      </c>
      <c r="E46" s="185"/>
      <c r="F46" s="186" t="s">
        <v>29</v>
      </c>
      <c r="G46" s="187">
        <v>0</v>
      </c>
      <c r="H46" s="188">
        <v>0</v>
      </c>
      <c r="I46" s="161">
        <f t="shared" si="4"/>
        <v>0</v>
      </c>
      <c r="J46" s="186" t="s">
        <v>79</v>
      </c>
      <c r="K46" s="182"/>
      <c r="L46" s="189" t="s">
        <v>80</v>
      </c>
      <c r="M46" s="170" t="s">
        <v>27</v>
      </c>
      <c r="N46" s="190">
        <v>825000.00000000012</v>
      </c>
      <c r="O46" s="191">
        <f>N46+17329.3984077573</f>
        <v>842329.3984077574</v>
      </c>
      <c r="P46" s="191">
        <f>N46</f>
        <v>825000.00000000012</v>
      </c>
      <c r="Q46" s="166">
        <f t="shared" si="3"/>
        <v>1667329.3984077575</v>
      </c>
      <c r="R46" s="109"/>
    </row>
    <row r="47" spans="3:18" customFormat="1" ht="30" customHeight="1">
      <c r="C47" s="183">
        <v>36</v>
      </c>
      <c r="D47" s="184" t="s">
        <v>81</v>
      </c>
      <c r="E47" s="185"/>
      <c r="F47" s="186" t="s">
        <v>29</v>
      </c>
      <c r="G47" s="187">
        <v>0</v>
      </c>
      <c r="H47" s="188">
        <v>0</v>
      </c>
      <c r="I47" s="161">
        <f t="shared" si="4"/>
        <v>0</v>
      </c>
      <c r="J47" s="186" t="s">
        <v>79</v>
      </c>
      <c r="K47" s="182"/>
      <c r="L47" s="189" t="s">
        <v>31</v>
      </c>
      <c r="M47" s="170" t="s">
        <v>27</v>
      </c>
      <c r="N47" s="190">
        <v>759778.53600000008</v>
      </c>
      <c r="O47" s="191">
        <f t="shared" ref="O47:O48" si="8">N47</f>
        <v>759778.53600000008</v>
      </c>
      <c r="P47" s="191">
        <f t="shared" ref="P47:P48" si="9">N47</f>
        <v>759778.53600000008</v>
      </c>
      <c r="Q47" s="166">
        <f t="shared" si="3"/>
        <v>1519557.0720000002</v>
      </c>
      <c r="R47" s="109"/>
    </row>
    <row r="48" spans="3:18" customFormat="1" ht="30" customHeight="1">
      <c r="C48" s="183">
        <v>37</v>
      </c>
      <c r="D48" s="184" t="s">
        <v>82</v>
      </c>
      <c r="E48" s="185"/>
      <c r="F48" s="186" t="s">
        <v>29</v>
      </c>
      <c r="G48" s="187">
        <v>0</v>
      </c>
      <c r="H48" s="188">
        <v>0</v>
      </c>
      <c r="I48" s="161">
        <f t="shared" si="4"/>
        <v>0</v>
      </c>
      <c r="J48" s="186" t="s">
        <v>79</v>
      </c>
      <c r="K48" s="182"/>
      <c r="L48" s="189" t="s">
        <v>80</v>
      </c>
      <c r="M48" s="170" t="s">
        <v>27</v>
      </c>
      <c r="N48" s="190">
        <v>275000</v>
      </c>
      <c r="O48" s="191">
        <f t="shared" si="8"/>
        <v>275000</v>
      </c>
      <c r="P48" s="191">
        <f t="shared" si="9"/>
        <v>275000</v>
      </c>
      <c r="Q48" s="166">
        <f t="shared" si="3"/>
        <v>550000</v>
      </c>
      <c r="R48" s="109"/>
    </row>
    <row r="49" spans="3:18" customFormat="1" ht="30" customHeight="1">
      <c r="C49" s="183">
        <v>38</v>
      </c>
      <c r="D49" s="184" t="s">
        <v>83</v>
      </c>
      <c r="E49" s="185"/>
      <c r="F49" s="186" t="s">
        <v>29</v>
      </c>
      <c r="G49" s="187">
        <v>0</v>
      </c>
      <c r="H49" s="188">
        <v>0</v>
      </c>
      <c r="I49" s="161">
        <f t="shared" si="4"/>
        <v>0</v>
      </c>
      <c r="J49" s="186" t="s">
        <v>79</v>
      </c>
      <c r="K49" s="172"/>
      <c r="L49" s="189" t="s">
        <v>31</v>
      </c>
      <c r="M49" s="170" t="s">
        <v>27</v>
      </c>
      <c r="N49" s="190">
        <v>0</v>
      </c>
      <c r="O49" s="191">
        <v>15000000</v>
      </c>
      <c r="P49" s="191">
        <f>6000000</f>
        <v>6000000</v>
      </c>
      <c r="Q49" s="166">
        <f t="shared" si="3"/>
        <v>21000000</v>
      </c>
      <c r="R49" s="109"/>
    </row>
    <row r="50" spans="3:18" customFormat="1" ht="30" customHeight="1">
      <c r="C50" s="183">
        <v>39</v>
      </c>
      <c r="D50" s="184" t="s">
        <v>84</v>
      </c>
      <c r="E50" s="185"/>
      <c r="F50" s="186" t="s">
        <v>29</v>
      </c>
      <c r="G50" s="187">
        <v>0</v>
      </c>
      <c r="H50" s="188">
        <v>0</v>
      </c>
      <c r="I50" s="161">
        <f t="shared" si="4"/>
        <v>0</v>
      </c>
      <c r="J50" s="186" t="s">
        <v>79</v>
      </c>
      <c r="K50" s="189"/>
      <c r="L50" s="189" t="s">
        <v>85</v>
      </c>
      <c r="M50" s="170" t="s">
        <v>27</v>
      </c>
      <c r="N50" s="190">
        <v>0</v>
      </c>
      <c r="O50" s="191">
        <v>6000000</v>
      </c>
      <c r="P50" s="191">
        <v>6000000</v>
      </c>
      <c r="Q50" s="166">
        <f t="shared" si="3"/>
        <v>12000000</v>
      </c>
      <c r="R50" s="109"/>
    </row>
    <row r="51" spans="3:18" customFormat="1" ht="30" customHeight="1">
      <c r="C51" s="183">
        <v>40</v>
      </c>
      <c r="D51" s="184" t="s">
        <v>86</v>
      </c>
      <c r="E51" s="185"/>
      <c r="F51" s="186" t="s">
        <v>29</v>
      </c>
      <c r="G51" s="187">
        <v>0</v>
      </c>
      <c r="H51" s="188">
        <v>0</v>
      </c>
      <c r="I51" s="161">
        <f t="shared" ref="I51" si="10">G51+H51</f>
        <v>0</v>
      </c>
      <c r="J51" s="186" t="s">
        <v>79</v>
      </c>
      <c r="K51" s="212"/>
      <c r="L51" s="189" t="s">
        <v>87</v>
      </c>
      <c r="M51" s="170" t="s">
        <v>27</v>
      </c>
      <c r="N51" s="190">
        <v>0</v>
      </c>
      <c r="O51" s="191">
        <v>20000000</v>
      </c>
      <c r="P51" s="191">
        <v>20000000</v>
      </c>
      <c r="Q51" s="166">
        <f t="shared" si="3"/>
        <v>40000000</v>
      </c>
      <c r="R51" s="109"/>
    </row>
    <row r="52" spans="3:18" customFormat="1" ht="30" customHeight="1">
      <c r="C52" s="183">
        <v>41</v>
      </c>
      <c r="D52" s="184" t="s">
        <v>88</v>
      </c>
      <c r="E52" s="185"/>
      <c r="F52" s="186" t="s">
        <v>29</v>
      </c>
      <c r="G52" s="187">
        <v>0</v>
      </c>
      <c r="H52" s="188">
        <v>0</v>
      </c>
      <c r="I52" s="161">
        <f t="shared" si="4"/>
        <v>0</v>
      </c>
      <c r="J52" s="186" t="s">
        <v>79</v>
      </c>
      <c r="K52" s="212"/>
      <c r="L52" s="189" t="s">
        <v>89</v>
      </c>
      <c r="M52" s="170" t="s">
        <v>27</v>
      </c>
      <c r="N52" s="190">
        <v>0</v>
      </c>
      <c r="O52" s="191">
        <v>15000000</v>
      </c>
      <c r="P52" s="191">
        <v>15000000</v>
      </c>
      <c r="Q52" s="166">
        <f t="shared" si="3"/>
        <v>30000000</v>
      </c>
      <c r="R52" s="109"/>
    </row>
    <row r="53" spans="3:18" customFormat="1" ht="30" customHeight="1" thickBot="1">
      <c r="C53" s="192">
        <v>42</v>
      </c>
      <c r="D53" s="184" t="s">
        <v>90</v>
      </c>
      <c r="E53" s="185"/>
      <c r="F53" s="186" t="s">
        <v>29</v>
      </c>
      <c r="G53" s="187">
        <v>0</v>
      </c>
      <c r="H53" s="188">
        <v>0</v>
      </c>
      <c r="I53" s="161">
        <f t="shared" si="4"/>
        <v>0</v>
      </c>
      <c r="J53" s="186" t="s">
        <v>79</v>
      </c>
      <c r="K53" s="189"/>
      <c r="L53" s="189" t="s">
        <v>91</v>
      </c>
      <c r="M53" s="170" t="s">
        <v>27</v>
      </c>
      <c r="N53" s="190">
        <v>0</v>
      </c>
      <c r="O53" s="191">
        <v>2000000</v>
      </c>
      <c r="P53" s="191">
        <v>2000000</v>
      </c>
      <c r="Q53" s="166">
        <f t="shared" si="3"/>
        <v>4000000</v>
      </c>
      <c r="R53" s="109"/>
    </row>
    <row r="54" spans="3:18" customFormat="1" ht="30" customHeight="1" thickBot="1">
      <c r="C54" s="192">
        <v>43</v>
      </c>
      <c r="D54" s="193" t="s">
        <v>92</v>
      </c>
      <c r="E54" s="194"/>
      <c r="F54" s="195" t="s">
        <v>29</v>
      </c>
      <c r="G54" s="196">
        <v>0</v>
      </c>
      <c r="H54" s="197">
        <v>0</v>
      </c>
      <c r="I54" s="197">
        <f t="shared" si="4"/>
        <v>0</v>
      </c>
      <c r="J54" s="198" t="s">
        <v>79</v>
      </c>
      <c r="K54" s="172"/>
      <c r="L54" s="189" t="s">
        <v>31</v>
      </c>
      <c r="M54" s="170" t="s">
        <v>27</v>
      </c>
      <c r="N54" s="190">
        <v>0</v>
      </c>
      <c r="O54" s="191">
        <v>5000000</v>
      </c>
      <c r="P54" s="191">
        <v>7000000</v>
      </c>
      <c r="Q54" s="166">
        <f t="shared" si="3"/>
        <v>12000000</v>
      </c>
      <c r="R54" s="109"/>
    </row>
    <row r="55" spans="3:18" customFormat="1" ht="30" customHeight="1" thickBot="1">
      <c r="C55" s="107"/>
      <c r="D55" s="107"/>
      <c r="E55" s="107"/>
      <c r="F55" s="107"/>
      <c r="G55" s="107"/>
      <c r="H55" s="107"/>
      <c r="I55" s="107"/>
      <c r="J55" s="107"/>
      <c r="K55" s="107"/>
      <c r="L55" s="114" t="s">
        <v>93</v>
      </c>
      <c r="M55" s="113"/>
      <c r="N55" s="113"/>
      <c r="O55" s="199">
        <f>SUM(O12:O54)</f>
        <v>202672240</v>
      </c>
      <c r="P55" s="199">
        <f>SUM(P12:P54)</f>
        <v>151416630.60159224</v>
      </c>
      <c r="Q55" s="200">
        <f>SUM(Q12:Q54)</f>
        <v>354088870.60159224</v>
      </c>
    </row>
    <row r="56" spans="3:18" customFormat="1" ht="30" customHeight="1" thickBot="1">
      <c r="C56" s="107"/>
      <c r="D56" s="107"/>
      <c r="E56" s="107"/>
      <c r="F56" s="107"/>
      <c r="G56" s="107"/>
      <c r="H56" s="107"/>
      <c r="I56" s="107"/>
      <c r="J56" s="107"/>
      <c r="K56" s="107"/>
      <c r="L56" s="114" t="s">
        <v>94</v>
      </c>
      <c r="M56" s="113"/>
      <c r="N56" s="113"/>
      <c r="O56" s="115">
        <f>O55/O$7</f>
        <v>0.39380506918150976</v>
      </c>
      <c r="P56" s="115">
        <f>P55/P$7</f>
        <v>0.39104510996206754</v>
      </c>
      <c r="Q56" s="116">
        <f>Q55/Q$7</f>
        <v>0.39262009297952077</v>
      </c>
    </row>
    <row r="57" spans="3:18" customFormat="1" ht="15" customHeight="1"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6"/>
      <c r="N57" s="108"/>
      <c r="O57" s="108"/>
      <c r="P57" s="108"/>
      <c r="Q57" s="108"/>
    </row>
    <row r="58" spans="3:18" customFormat="1" ht="15" customHeight="1"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6"/>
      <c r="N58" s="108"/>
      <c r="O58" s="108"/>
      <c r="P58" s="108"/>
      <c r="Q58" s="108"/>
    </row>
  </sheetData>
  <autoFilter ref="C9:Q56" xr:uid="{5C1EFF4E-4718-4431-9C1B-9FFADB4DF862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3">
    <mergeCell ref="L10:L11"/>
    <mergeCell ref="M10:M11"/>
    <mergeCell ref="N10:Q10"/>
    <mergeCell ref="C3:D4"/>
    <mergeCell ref="E3:Q3"/>
    <mergeCell ref="E4:Q4"/>
    <mergeCell ref="C9:Q9"/>
    <mergeCell ref="C10:C11"/>
    <mergeCell ref="D10:D11"/>
    <mergeCell ref="E10:E11"/>
    <mergeCell ref="F10:F11"/>
    <mergeCell ref="G10:J10"/>
    <mergeCell ref="K10:K11"/>
  </mergeCells>
  <printOptions horizontalCentered="1"/>
  <pageMargins left="0.2" right="0.2" top="0.2" bottom="0.2" header="0.1" footer="0.1"/>
  <pageSetup paperSize="8" scale="48" firstPageNumber="2" orientation="landscape" useFirstPageNumber="1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A57A-5A01-4627-9A05-BDE7B8E20E36}">
  <sheetPr>
    <pageSetUpPr fitToPage="1"/>
  </sheetPr>
  <dimension ref="C1:Q98"/>
  <sheetViews>
    <sheetView showGridLines="0" topLeftCell="A3" zoomScale="55" zoomScaleNormal="55" zoomScaleSheetLayoutView="80" workbookViewId="0">
      <selection activeCell="Q37" sqref="Q37"/>
    </sheetView>
  </sheetViews>
  <sheetFormatPr defaultColWidth="9" defaultRowHeight="14.5"/>
  <cols>
    <col min="1" max="2" width="3.7265625" style="1" customWidth="1"/>
    <col min="3" max="3" width="14.7265625" style="4" customWidth="1"/>
    <col min="4" max="4" width="77.1796875" style="2" bestFit="1" customWidth="1"/>
    <col min="5" max="5" width="19.7265625" style="2" customWidth="1"/>
    <col min="6" max="8" width="17.1796875" style="2" customWidth="1"/>
    <col min="9" max="9" width="15.26953125" style="2" customWidth="1"/>
    <col min="10" max="10" width="40.7265625" style="2" bestFit="1" customWidth="1"/>
    <col min="11" max="11" width="47" style="2" bestFit="1" customWidth="1"/>
    <col min="12" max="12" width="20.7265625" style="2" customWidth="1"/>
    <col min="13" max="13" width="20.7265625" style="1" customWidth="1"/>
    <col min="14" max="16" width="28.7265625" style="1" customWidth="1"/>
    <col min="17" max="17" width="46.453125" style="1" bestFit="1" customWidth="1"/>
    <col min="18" max="16384" width="9" style="1"/>
  </cols>
  <sheetData>
    <row r="1" spans="3:17"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3:17" ht="15" thickBot="1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3:17" ht="40" customHeight="1" thickBot="1">
      <c r="C3" s="252"/>
      <c r="D3" s="253"/>
      <c r="E3" s="256" t="s">
        <v>5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</row>
    <row r="4" spans="3:17" ht="40" customHeight="1" thickBot="1">
      <c r="C4" s="254"/>
      <c r="D4" s="255"/>
      <c r="E4" s="256" t="s">
        <v>6</v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</row>
    <row r="5" spans="3:17" ht="20.25" customHeight="1" thickBot="1">
      <c r="C5" s="24"/>
      <c r="D5" s="24"/>
      <c r="E5" s="24"/>
      <c r="F5" s="1"/>
      <c r="G5" s="1"/>
      <c r="H5" s="1"/>
      <c r="J5" s="6"/>
      <c r="K5" s="6"/>
      <c r="L5" s="6"/>
      <c r="M5" s="28"/>
      <c r="N5" s="28"/>
      <c r="O5" s="28"/>
      <c r="P5" s="28"/>
    </row>
    <row r="6" spans="3:17" ht="20.25" customHeight="1" thickBot="1">
      <c r="C6" s="24"/>
      <c r="D6" s="24"/>
      <c r="E6" s="24"/>
      <c r="F6" s="1"/>
      <c r="G6" s="1"/>
      <c r="H6" s="1"/>
      <c r="J6" s="6"/>
      <c r="K6" s="6"/>
      <c r="L6" s="6"/>
      <c r="M6" s="28"/>
      <c r="N6" s="110" t="s">
        <v>0</v>
      </c>
      <c r="O6" s="111" t="s">
        <v>1</v>
      </c>
      <c r="P6" s="112" t="s">
        <v>2</v>
      </c>
    </row>
    <row r="7" spans="3:17" ht="20.25" customHeight="1" thickBot="1">
      <c r="C7" s="24"/>
      <c r="D7" s="24"/>
      <c r="E7" s="24"/>
      <c r="F7" s="1"/>
      <c r="G7" s="1"/>
      <c r="H7" s="1"/>
      <c r="J7" s="6"/>
      <c r="M7" s="114" t="s">
        <v>3</v>
      </c>
      <c r="N7" s="110">
        <v>514651171</v>
      </c>
      <c r="O7" s="111">
        <v>387210137</v>
      </c>
      <c r="P7" s="112">
        <f>O7+N7</f>
        <v>901861308</v>
      </c>
    </row>
    <row r="8" spans="3:17" ht="20.25" customHeight="1" thickBot="1">
      <c r="C8" s="24"/>
      <c r="D8" s="24"/>
      <c r="E8" s="24"/>
      <c r="F8" s="1"/>
      <c r="G8" s="1"/>
      <c r="H8" s="1"/>
      <c r="J8" s="6"/>
      <c r="K8" s="6"/>
      <c r="L8" s="6"/>
      <c r="M8" s="123"/>
      <c r="N8" s="28"/>
      <c r="O8" s="28"/>
      <c r="P8" s="28"/>
    </row>
    <row r="9" spans="3:17" ht="30" customHeight="1" thickBot="1">
      <c r="C9" s="258" t="s">
        <v>337</v>
      </c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109"/>
    </row>
    <row r="10" spans="3:17" ht="30" customHeight="1" thickBot="1">
      <c r="C10" s="275" t="s">
        <v>7</v>
      </c>
      <c r="D10" s="277" t="s">
        <v>8</v>
      </c>
      <c r="E10" s="264" t="s">
        <v>9</v>
      </c>
      <c r="F10" s="268" t="s">
        <v>11</v>
      </c>
      <c r="G10" s="269"/>
      <c r="H10" s="269"/>
      <c r="I10" s="270"/>
      <c r="J10" s="271" t="s">
        <v>12</v>
      </c>
      <c r="K10" s="272" t="s">
        <v>13</v>
      </c>
      <c r="L10" s="273" t="s">
        <v>4</v>
      </c>
      <c r="M10" s="274"/>
      <c r="N10" s="247"/>
      <c r="O10" s="247"/>
      <c r="P10" s="251"/>
      <c r="Q10" s="109"/>
    </row>
    <row r="11" spans="3:17" customFormat="1" ht="50.25" customHeight="1" thickBot="1">
      <c r="C11" s="276"/>
      <c r="D11" s="250"/>
      <c r="E11" s="278"/>
      <c r="F11" s="119" t="s">
        <v>15</v>
      </c>
      <c r="G11" s="120" t="s">
        <v>16</v>
      </c>
      <c r="H11" s="120" t="s">
        <v>17</v>
      </c>
      <c r="I11" s="121" t="s">
        <v>18</v>
      </c>
      <c r="J11" s="271"/>
      <c r="K11" s="247"/>
      <c r="L11" s="249"/>
      <c r="M11" s="119" t="s">
        <v>336</v>
      </c>
      <c r="N11" s="120" t="s">
        <v>20</v>
      </c>
      <c r="O11" s="120" t="s">
        <v>21</v>
      </c>
      <c r="P11" s="117" t="s">
        <v>22</v>
      </c>
      <c r="Q11" s="109"/>
    </row>
    <row r="12" spans="3:17" customFormat="1" ht="30" customHeight="1" thickBot="1">
      <c r="C12" s="142" t="s">
        <v>106</v>
      </c>
      <c r="D12" s="143" t="s">
        <v>8</v>
      </c>
      <c r="E12" s="144" t="s">
        <v>107</v>
      </c>
      <c r="F12" s="145" t="s">
        <v>15</v>
      </c>
      <c r="G12" s="146" t="s">
        <v>16</v>
      </c>
      <c r="H12" s="146" t="s">
        <v>17</v>
      </c>
      <c r="I12" s="147" t="s">
        <v>18</v>
      </c>
      <c r="J12" s="148" t="s">
        <v>12</v>
      </c>
      <c r="K12" s="149" t="s">
        <v>13</v>
      </c>
      <c r="L12" s="149" t="s">
        <v>4</v>
      </c>
      <c r="M12" s="145" t="s">
        <v>19</v>
      </c>
      <c r="N12" s="146" t="s">
        <v>20</v>
      </c>
      <c r="O12" s="146" t="s">
        <v>21</v>
      </c>
      <c r="P12" s="150" t="s">
        <v>22</v>
      </c>
      <c r="Q12" s="109"/>
    </row>
    <row r="13" spans="3:17" customFormat="1" ht="30" customHeight="1">
      <c r="C13" s="140">
        <v>1</v>
      </c>
      <c r="D13" s="133" t="s">
        <v>108</v>
      </c>
      <c r="E13" s="135"/>
      <c r="F13" s="136">
        <v>4</v>
      </c>
      <c r="G13" s="136">
        <v>4</v>
      </c>
      <c r="H13" s="137">
        <v>8</v>
      </c>
      <c r="I13" s="138" t="s">
        <v>25</v>
      </c>
      <c r="J13" s="139"/>
      <c r="K13" s="138" t="s">
        <v>49</v>
      </c>
      <c r="L13" s="138"/>
      <c r="M13" s="203">
        <v>494929.88161185104</v>
      </c>
      <c r="N13" s="204">
        <f>Tableau2[[#This Row],[Unit Price
CIF / CFR]]*Tableau2[[#This Row],[TCIPC
(Tin Can)]]</f>
        <v>1979719.5264474042</v>
      </c>
      <c r="O13" s="204">
        <f>Tableau2[[#This Row],[Unit Price
CIF / CFR]]*Tableau2[[#This Row],[LPC
(Apapa)]]</f>
        <v>1979719.5264474042</v>
      </c>
      <c r="P13" s="205">
        <v>3959439.0528948084</v>
      </c>
      <c r="Q13" s="109"/>
    </row>
    <row r="14" spans="3:17" customFormat="1" ht="30" customHeight="1">
      <c r="C14" s="141">
        <f t="shared" ref="C14:C45" si="0">C13+1</f>
        <v>2</v>
      </c>
      <c r="D14" s="134" t="s">
        <v>110</v>
      </c>
      <c r="E14" s="132"/>
      <c r="F14" s="128">
        <v>4</v>
      </c>
      <c r="G14" s="128">
        <v>4</v>
      </c>
      <c r="H14" s="129">
        <v>8</v>
      </c>
      <c r="I14" s="130" t="s">
        <v>25</v>
      </c>
      <c r="J14" s="131"/>
      <c r="K14" s="130" t="s">
        <v>49</v>
      </c>
      <c r="L14" s="130"/>
      <c r="M14" s="206">
        <v>168280.62173421169</v>
      </c>
      <c r="N14" s="202">
        <f>Tableau2[[#This Row],[Unit Price
CIF / CFR]]*Tableau2[[#This Row],[TCIPC
(Tin Can)]]</f>
        <v>673122.48693684675</v>
      </c>
      <c r="O14" s="202">
        <f>Tableau2[[#This Row],[Unit Price
CIF / CFR]]*Tableau2[[#This Row],[LPC
(Apapa)]]</f>
        <v>673122.48693684675</v>
      </c>
      <c r="P14" s="207">
        <v>1346244.9738736935</v>
      </c>
      <c r="Q14" s="109"/>
    </row>
    <row r="15" spans="3:17" customFormat="1" ht="30" customHeight="1">
      <c r="C15" s="141">
        <f t="shared" si="0"/>
        <v>3</v>
      </c>
      <c r="D15" s="134" t="s">
        <v>112</v>
      </c>
      <c r="E15" s="132"/>
      <c r="F15" s="124">
        <v>15</v>
      </c>
      <c r="G15" s="124">
        <v>15</v>
      </c>
      <c r="H15" s="125">
        <v>30</v>
      </c>
      <c r="I15" s="126" t="s">
        <v>25</v>
      </c>
      <c r="J15" s="127"/>
      <c r="K15" s="126" t="s">
        <v>46</v>
      </c>
      <c r="L15" s="126"/>
      <c r="M15" s="208">
        <v>83809.169023550116</v>
      </c>
      <c r="N15" s="202">
        <f>Tableau2[[#This Row],[Unit Price
CIF / CFR]]*Tableau2[[#This Row],[TCIPC
(Tin Can)]]</f>
        <v>1257137.5353532517</v>
      </c>
      <c r="O15" s="202">
        <f>Tableau2[[#This Row],[Unit Price
CIF / CFR]]*Tableau2[[#This Row],[LPC
(Apapa)]]</f>
        <v>1257137.5353532517</v>
      </c>
      <c r="P15" s="207">
        <v>2514275.0707065035</v>
      </c>
      <c r="Q15" s="109"/>
    </row>
    <row r="16" spans="3:17" customFormat="1" ht="30" customHeight="1">
      <c r="C16" s="141">
        <f t="shared" si="0"/>
        <v>4</v>
      </c>
      <c r="D16" s="134" t="s">
        <v>114</v>
      </c>
      <c r="E16" s="132"/>
      <c r="F16" s="128">
        <v>10</v>
      </c>
      <c r="G16" s="128">
        <v>10</v>
      </c>
      <c r="H16" s="129">
        <v>20</v>
      </c>
      <c r="I16" s="130" t="s">
        <v>25</v>
      </c>
      <c r="J16" s="131"/>
      <c r="K16" s="130" t="s">
        <v>49</v>
      </c>
      <c r="L16" s="130"/>
      <c r="M16" s="206">
        <v>65622.730899090791</v>
      </c>
      <c r="N16" s="202">
        <f>Tableau2[[#This Row],[Unit Price
CIF / CFR]]*Tableau2[[#This Row],[TCIPC
(Tin Can)]]</f>
        <v>656227.30899090786</v>
      </c>
      <c r="O16" s="202">
        <f>Tableau2[[#This Row],[Unit Price
CIF / CFR]]*Tableau2[[#This Row],[LPC
(Apapa)]]</f>
        <v>656227.30899090786</v>
      </c>
      <c r="P16" s="207">
        <v>1312454.6179818157</v>
      </c>
      <c r="Q16" s="109"/>
    </row>
    <row r="17" spans="3:17" customFormat="1" ht="30" customHeight="1">
      <c r="C17" s="141">
        <f t="shared" si="0"/>
        <v>5</v>
      </c>
      <c r="D17" s="134" t="s">
        <v>115</v>
      </c>
      <c r="E17" s="132"/>
      <c r="F17" s="124">
        <v>4</v>
      </c>
      <c r="G17" s="124">
        <v>4</v>
      </c>
      <c r="H17" s="125">
        <v>8</v>
      </c>
      <c r="I17" s="126" t="s">
        <v>25</v>
      </c>
      <c r="J17" s="127"/>
      <c r="K17" s="126" t="s">
        <v>49</v>
      </c>
      <c r="L17" s="126"/>
      <c r="M17" s="208">
        <v>49709.597540188872</v>
      </c>
      <c r="N17" s="202">
        <f>Tableau2[[#This Row],[Unit Price
CIF / CFR]]*Tableau2[[#This Row],[TCIPC
(Tin Can)]]</f>
        <v>198838.39016075549</v>
      </c>
      <c r="O17" s="202">
        <f>Tableau2[[#This Row],[Unit Price
CIF / CFR]]*Tableau2[[#This Row],[LPC
(Apapa)]]</f>
        <v>198838.39016075549</v>
      </c>
      <c r="P17" s="207">
        <v>397676.78032151097</v>
      </c>
      <c r="Q17" s="109"/>
    </row>
    <row r="18" spans="3:17" customFormat="1" ht="30" customHeight="1">
      <c r="C18" s="141">
        <f t="shared" si="0"/>
        <v>6</v>
      </c>
      <c r="D18" s="134" t="s">
        <v>116</v>
      </c>
      <c r="E18" s="132"/>
      <c r="F18" s="128">
        <v>5</v>
      </c>
      <c r="G18" s="128">
        <v>5</v>
      </c>
      <c r="H18" s="129">
        <v>10</v>
      </c>
      <c r="I18" s="130" t="s">
        <v>25</v>
      </c>
      <c r="J18" s="131"/>
      <c r="K18" s="130" t="s">
        <v>49</v>
      </c>
      <c r="L18" s="130"/>
      <c r="M18" s="206">
        <v>58348.155649307053</v>
      </c>
      <c r="N18" s="202">
        <f>Tableau2[[#This Row],[Unit Price
CIF / CFR]]*Tableau2[[#This Row],[TCIPC
(Tin Can)]]</f>
        <v>291740.77824653528</v>
      </c>
      <c r="O18" s="202">
        <f>Tableau2[[#This Row],[Unit Price
CIF / CFR]]*Tableau2[[#This Row],[LPC
(Apapa)]]</f>
        <v>291740.77824653528</v>
      </c>
      <c r="P18" s="207">
        <v>583481.55649307056</v>
      </c>
      <c r="Q18" s="109"/>
    </row>
    <row r="19" spans="3:17" customFormat="1" ht="30" customHeight="1">
      <c r="C19" s="141">
        <f t="shared" si="0"/>
        <v>7</v>
      </c>
      <c r="D19" s="134" t="s">
        <v>117</v>
      </c>
      <c r="E19" s="132"/>
      <c r="F19" s="124">
        <v>4</v>
      </c>
      <c r="G19" s="124">
        <v>4</v>
      </c>
      <c r="H19" s="125">
        <v>8</v>
      </c>
      <c r="I19" s="126" t="s">
        <v>25</v>
      </c>
      <c r="J19" s="127"/>
      <c r="K19" s="126" t="s">
        <v>49</v>
      </c>
      <c r="L19" s="126"/>
      <c r="M19" s="208">
        <v>64864.962643904975</v>
      </c>
      <c r="N19" s="202">
        <f>Tableau2[[#This Row],[Unit Price
CIF / CFR]]*Tableau2[[#This Row],[TCIPC
(Tin Can)]]</f>
        <v>259459.8505756199</v>
      </c>
      <c r="O19" s="202">
        <f>Tableau2[[#This Row],[Unit Price
CIF / CFR]]*Tableau2[[#This Row],[LPC
(Apapa)]]</f>
        <v>259459.8505756199</v>
      </c>
      <c r="P19" s="207">
        <v>518919.7011512398</v>
      </c>
      <c r="Q19" s="109"/>
    </row>
    <row r="20" spans="3:17" customFormat="1" ht="30" customHeight="1">
      <c r="C20" s="141">
        <f t="shared" si="0"/>
        <v>8</v>
      </c>
      <c r="D20" s="134" t="s">
        <v>118</v>
      </c>
      <c r="E20" s="132"/>
      <c r="F20" s="128">
        <v>12</v>
      </c>
      <c r="G20" s="128">
        <v>12</v>
      </c>
      <c r="H20" s="129">
        <v>24</v>
      </c>
      <c r="I20" s="130" t="s">
        <v>25</v>
      </c>
      <c r="J20" s="131"/>
      <c r="K20" s="130" t="s">
        <v>64</v>
      </c>
      <c r="L20" s="130"/>
      <c r="M20" s="206">
        <v>79565.666794509612</v>
      </c>
      <c r="N20" s="202">
        <f>Tableau2[[#This Row],[Unit Price
CIF / CFR]]*Tableau2[[#This Row],[TCIPC
(Tin Can)]]</f>
        <v>954788.00153411529</v>
      </c>
      <c r="O20" s="202">
        <f>Tableau2[[#This Row],[Unit Price
CIF / CFR]]*Tableau2[[#This Row],[LPC
(Apapa)]]</f>
        <v>954788.00153411529</v>
      </c>
      <c r="P20" s="207">
        <v>1909576.0030682306</v>
      </c>
      <c r="Q20" s="109"/>
    </row>
    <row r="21" spans="3:17" customFormat="1" ht="30" customHeight="1">
      <c r="C21" s="141">
        <f t="shared" si="0"/>
        <v>9</v>
      </c>
      <c r="D21" s="134" t="s">
        <v>119</v>
      </c>
      <c r="E21" s="132"/>
      <c r="F21" s="124">
        <v>4</v>
      </c>
      <c r="G21" s="124">
        <v>4</v>
      </c>
      <c r="H21" s="125">
        <v>8</v>
      </c>
      <c r="I21" s="126" t="s">
        <v>25</v>
      </c>
      <c r="J21" s="127"/>
      <c r="K21" s="126" t="s">
        <v>49</v>
      </c>
      <c r="L21" s="126"/>
      <c r="M21" s="208">
        <v>1072148.902963917</v>
      </c>
      <c r="N21" s="202">
        <f>Tableau2[[#This Row],[Unit Price
CIF / CFR]]*Tableau2[[#This Row],[TCIPC
(Tin Can)]]</f>
        <v>4288595.611855668</v>
      </c>
      <c r="O21" s="202">
        <f>Tableau2[[#This Row],[Unit Price
CIF / CFR]]*Tableau2[[#This Row],[LPC
(Apapa)]]</f>
        <v>4288595.611855668</v>
      </c>
      <c r="P21" s="207">
        <v>8577191.223711336</v>
      </c>
      <c r="Q21" s="109"/>
    </row>
    <row r="22" spans="3:17" customFormat="1" ht="30" customHeight="1">
      <c r="C22" s="141">
        <f t="shared" si="0"/>
        <v>10</v>
      </c>
      <c r="D22" s="134" t="s">
        <v>121</v>
      </c>
      <c r="E22" s="132"/>
      <c r="F22" s="128">
        <v>3</v>
      </c>
      <c r="G22" s="128">
        <v>3</v>
      </c>
      <c r="H22" s="129">
        <v>6</v>
      </c>
      <c r="I22" s="130" t="s">
        <v>25</v>
      </c>
      <c r="J22" s="131"/>
      <c r="K22" s="130" t="s">
        <v>49</v>
      </c>
      <c r="L22" s="130"/>
      <c r="M22" s="206">
        <v>930475.05373049364</v>
      </c>
      <c r="N22" s="202">
        <f>Tableau2[[#This Row],[Unit Price
CIF / CFR]]*Tableau2[[#This Row],[TCIPC
(Tin Can)]]</f>
        <v>2791425.1611914812</v>
      </c>
      <c r="O22" s="202">
        <f>Tableau2[[#This Row],[Unit Price
CIF / CFR]]*Tableau2[[#This Row],[LPC
(Apapa)]]</f>
        <v>2791425.1611914812</v>
      </c>
      <c r="P22" s="207">
        <v>5582850.3223829623</v>
      </c>
      <c r="Q22" s="109"/>
    </row>
    <row r="23" spans="3:17" customFormat="1" ht="30" customHeight="1">
      <c r="C23" s="141">
        <f t="shared" si="0"/>
        <v>11</v>
      </c>
      <c r="D23" s="134" t="s">
        <v>122</v>
      </c>
      <c r="E23" s="132"/>
      <c r="F23" s="124">
        <v>3</v>
      </c>
      <c r="G23" s="124">
        <v>3</v>
      </c>
      <c r="H23" s="125">
        <v>6</v>
      </c>
      <c r="I23" s="126" t="s">
        <v>25</v>
      </c>
      <c r="J23" s="127"/>
      <c r="K23" s="126" t="s">
        <v>49</v>
      </c>
      <c r="L23" s="126"/>
      <c r="M23" s="208">
        <v>847777.37464583921</v>
      </c>
      <c r="N23" s="202">
        <f>Tableau2[[#This Row],[Unit Price
CIF / CFR]]*Tableau2[[#This Row],[TCIPC
(Tin Can)]]</f>
        <v>2543332.1239375174</v>
      </c>
      <c r="O23" s="202">
        <f>Tableau2[[#This Row],[Unit Price
CIF / CFR]]*Tableau2[[#This Row],[LPC
(Apapa)]]</f>
        <v>2543332.1239375174</v>
      </c>
      <c r="P23" s="207">
        <v>5086664.2478750348</v>
      </c>
      <c r="Q23" s="109"/>
    </row>
    <row r="24" spans="3:17" customFormat="1" ht="30" customHeight="1">
      <c r="C24" s="141">
        <f t="shared" si="0"/>
        <v>12</v>
      </c>
      <c r="D24" s="134" t="s">
        <v>123</v>
      </c>
      <c r="E24" s="132"/>
      <c r="F24" s="128">
        <v>1</v>
      </c>
      <c r="G24" s="128">
        <v>1</v>
      </c>
      <c r="H24" s="129">
        <v>2</v>
      </c>
      <c r="I24" s="130" t="s">
        <v>25</v>
      </c>
      <c r="J24" s="131"/>
      <c r="K24" s="130" t="s">
        <v>49</v>
      </c>
      <c r="L24" s="130"/>
      <c r="M24" s="206">
        <v>399029.05002127471</v>
      </c>
      <c r="N24" s="202">
        <f>Tableau2[[#This Row],[Unit Price
CIF / CFR]]*Tableau2[[#This Row],[TCIPC
(Tin Can)]]</f>
        <v>399029.05002127471</v>
      </c>
      <c r="O24" s="202">
        <f>Tableau2[[#This Row],[Unit Price
CIF / CFR]]*Tableau2[[#This Row],[LPC
(Apapa)]]</f>
        <v>399029.05002127471</v>
      </c>
      <c r="P24" s="207">
        <v>798058.10004254943</v>
      </c>
      <c r="Q24" s="109"/>
    </row>
    <row r="25" spans="3:17" customFormat="1" ht="30" customHeight="1">
      <c r="C25" s="141">
        <f t="shared" si="0"/>
        <v>13</v>
      </c>
      <c r="D25" s="134" t="s">
        <v>124</v>
      </c>
      <c r="E25" s="132"/>
      <c r="F25" s="124">
        <v>2</v>
      </c>
      <c r="G25" s="124">
        <v>2</v>
      </c>
      <c r="H25" s="125">
        <v>4</v>
      </c>
      <c r="I25" s="126" t="s">
        <v>25</v>
      </c>
      <c r="J25" s="127"/>
      <c r="K25" s="126" t="s">
        <v>49</v>
      </c>
      <c r="L25" s="126"/>
      <c r="M25" s="208">
        <v>232660.70807949724</v>
      </c>
      <c r="N25" s="202">
        <f>Tableau2[[#This Row],[Unit Price
CIF / CFR]]*Tableau2[[#This Row],[TCIPC
(Tin Can)]]</f>
        <v>465321.41615899449</v>
      </c>
      <c r="O25" s="202">
        <f>Tableau2[[#This Row],[Unit Price
CIF / CFR]]*Tableau2[[#This Row],[LPC
(Apapa)]]</f>
        <v>465321.41615899449</v>
      </c>
      <c r="P25" s="207">
        <v>930642.83231798897</v>
      </c>
      <c r="Q25" s="109"/>
    </row>
    <row r="26" spans="3:17" customFormat="1" ht="30" customHeight="1">
      <c r="C26" s="141">
        <f t="shared" si="0"/>
        <v>14</v>
      </c>
      <c r="D26" s="134" t="s">
        <v>125</v>
      </c>
      <c r="E26" s="132"/>
      <c r="F26" s="128">
        <v>1</v>
      </c>
      <c r="G26" s="128">
        <v>1</v>
      </c>
      <c r="H26" s="129">
        <v>2</v>
      </c>
      <c r="I26" s="130" t="s">
        <v>25</v>
      </c>
      <c r="J26" s="131"/>
      <c r="K26" s="130" t="s">
        <v>49</v>
      </c>
      <c r="L26" s="130"/>
      <c r="M26" s="206">
        <v>255384.4642453519</v>
      </c>
      <c r="N26" s="202">
        <f>Tableau2[[#This Row],[Unit Price
CIF / CFR]]*Tableau2[[#This Row],[TCIPC
(Tin Can)]]</f>
        <v>255384.4642453519</v>
      </c>
      <c r="O26" s="202">
        <f>Tableau2[[#This Row],[Unit Price
CIF / CFR]]*Tableau2[[#This Row],[LPC
(Apapa)]]</f>
        <v>255384.4642453519</v>
      </c>
      <c r="P26" s="207">
        <v>510768.92849070381</v>
      </c>
      <c r="Q26" s="109"/>
    </row>
    <row r="27" spans="3:17" customFormat="1" ht="30" customHeight="1">
      <c r="C27" s="141">
        <f t="shared" si="0"/>
        <v>15</v>
      </c>
      <c r="D27" s="134" t="s">
        <v>126</v>
      </c>
      <c r="E27" s="132"/>
      <c r="F27" s="124">
        <v>1</v>
      </c>
      <c r="G27" s="124">
        <v>1</v>
      </c>
      <c r="H27" s="125">
        <v>2</v>
      </c>
      <c r="I27" s="126" t="s">
        <v>25</v>
      </c>
      <c r="J27" s="127"/>
      <c r="K27" s="126" t="s">
        <v>52</v>
      </c>
      <c r="L27" s="126"/>
      <c r="M27" s="208">
        <v>652503.01136162609</v>
      </c>
      <c r="N27" s="202">
        <f>Tableau2[[#This Row],[Unit Price
CIF / CFR]]*Tableau2[[#This Row],[TCIPC
(Tin Can)]]</f>
        <v>652503.01136162609</v>
      </c>
      <c r="O27" s="202">
        <f>Tableau2[[#This Row],[Unit Price
CIF / CFR]]*Tableau2[[#This Row],[LPC
(Apapa)]]</f>
        <v>652503.01136162609</v>
      </c>
      <c r="P27" s="207">
        <v>1305006.0227232522</v>
      </c>
      <c r="Q27" s="109"/>
    </row>
    <row r="28" spans="3:17" customFormat="1" ht="30" customHeight="1">
      <c r="C28" s="141">
        <f t="shared" si="0"/>
        <v>16</v>
      </c>
      <c r="D28" s="134" t="s">
        <v>127</v>
      </c>
      <c r="E28" s="132"/>
      <c r="F28" s="128">
        <v>2</v>
      </c>
      <c r="G28" s="128">
        <v>2</v>
      </c>
      <c r="H28" s="129">
        <v>4</v>
      </c>
      <c r="I28" s="130" t="s">
        <v>25</v>
      </c>
      <c r="J28" s="131"/>
      <c r="K28" s="130" t="s">
        <v>64</v>
      </c>
      <c r="L28" s="130"/>
      <c r="M28" s="206">
        <v>389859.43574706453</v>
      </c>
      <c r="N28" s="202">
        <f>Tableau2[[#This Row],[Unit Price
CIF / CFR]]*Tableau2[[#This Row],[TCIPC
(Tin Can)]]</f>
        <v>779718.87149412907</v>
      </c>
      <c r="O28" s="202">
        <f>Tableau2[[#This Row],[Unit Price
CIF / CFR]]*Tableau2[[#This Row],[LPC
(Apapa)]]</f>
        <v>779718.87149412907</v>
      </c>
      <c r="P28" s="207">
        <v>1559437.7429882581</v>
      </c>
      <c r="Q28" s="109"/>
    </row>
    <row r="29" spans="3:17" customFormat="1" ht="30" customHeight="1">
      <c r="C29" s="141">
        <f t="shared" si="0"/>
        <v>17</v>
      </c>
      <c r="D29" s="134" t="s">
        <v>128</v>
      </c>
      <c r="E29" s="132"/>
      <c r="F29" s="124">
        <v>1</v>
      </c>
      <c r="G29" s="124">
        <v>1</v>
      </c>
      <c r="H29" s="125">
        <v>2</v>
      </c>
      <c r="I29" s="126" t="s">
        <v>25</v>
      </c>
      <c r="J29" s="127"/>
      <c r="K29" s="126" t="s">
        <v>64</v>
      </c>
      <c r="L29" s="126"/>
      <c r="M29" s="208">
        <v>239991.11395049508</v>
      </c>
      <c r="N29" s="202">
        <f>Tableau2[[#This Row],[Unit Price
CIF / CFR]]*Tableau2[[#This Row],[TCIPC
(Tin Can)]]</f>
        <v>239991.11395049508</v>
      </c>
      <c r="O29" s="202">
        <f>Tableau2[[#This Row],[Unit Price
CIF / CFR]]*Tableau2[[#This Row],[LPC
(Apapa)]]</f>
        <v>239991.11395049508</v>
      </c>
      <c r="P29" s="207">
        <v>479982.22790099017</v>
      </c>
      <c r="Q29" s="109"/>
    </row>
    <row r="30" spans="3:17" customFormat="1" ht="30" customHeight="1">
      <c r="C30" s="141">
        <f t="shared" si="0"/>
        <v>18</v>
      </c>
      <c r="D30" s="134" t="s">
        <v>130</v>
      </c>
      <c r="E30" s="132"/>
      <c r="F30" s="128">
        <v>3</v>
      </c>
      <c r="G30" s="128">
        <v>3</v>
      </c>
      <c r="H30" s="129">
        <v>6</v>
      </c>
      <c r="I30" s="130" t="s">
        <v>25</v>
      </c>
      <c r="J30" s="131"/>
      <c r="K30" s="130" t="s">
        <v>49</v>
      </c>
      <c r="L30" s="130"/>
      <c r="M30" s="206">
        <v>172987.44347264958</v>
      </c>
      <c r="N30" s="202">
        <f>Tableau2[[#This Row],[Unit Price
CIF / CFR]]*Tableau2[[#This Row],[TCIPC
(Tin Can)]]</f>
        <v>518962.33041794877</v>
      </c>
      <c r="O30" s="202">
        <f>Tableau2[[#This Row],[Unit Price
CIF / CFR]]*Tableau2[[#This Row],[LPC
(Apapa)]]</f>
        <v>518962.33041794877</v>
      </c>
      <c r="P30" s="207">
        <v>1037924.6608358975</v>
      </c>
      <c r="Q30" s="109"/>
    </row>
    <row r="31" spans="3:17" customFormat="1" ht="30" customHeight="1">
      <c r="C31" s="141">
        <f t="shared" si="0"/>
        <v>19</v>
      </c>
      <c r="D31" s="134" t="s">
        <v>132</v>
      </c>
      <c r="E31" s="132"/>
      <c r="F31" s="124">
        <v>4</v>
      </c>
      <c r="G31" s="124">
        <v>4</v>
      </c>
      <c r="H31" s="125">
        <v>8</v>
      </c>
      <c r="I31" s="126" t="s">
        <v>25</v>
      </c>
      <c r="J31" s="127"/>
      <c r="K31" s="126" t="s">
        <v>64</v>
      </c>
      <c r="L31" s="126"/>
      <c r="M31" s="208">
        <v>32202.791704592331</v>
      </c>
      <c r="N31" s="202">
        <f>Tableau2[[#This Row],[Unit Price
CIF / CFR]]*Tableau2[[#This Row],[TCIPC
(Tin Can)]]</f>
        <v>128811.16681836933</v>
      </c>
      <c r="O31" s="202">
        <f>Tableau2[[#This Row],[Unit Price
CIF / CFR]]*Tableau2[[#This Row],[LPC
(Apapa)]]</f>
        <v>128811.16681836933</v>
      </c>
      <c r="P31" s="207">
        <v>257622.33363673865</v>
      </c>
      <c r="Q31" s="109"/>
    </row>
    <row r="32" spans="3:17" customFormat="1" ht="30" customHeight="1">
      <c r="C32" s="141">
        <f t="shared" si="0"/>
        <v>20</v>
      </c>
      <c r="D32" s="134" t="s">
        <v>134</v>
      </c>
      <c r="E32" s="132"/>
      <c r="F32" s="128">
        <v>5</v>
      </c>
      <c r="G32" s="128">
        <v>5</v>
      </c>
      <c r="H32" s="129">
        <v>10</v>
      </c>
      <c r="I32" s="130" t="s">
        <v>25</v>
      </c>
      <c r="J32" s="131"/>
      <c r="K32" s="130" t="s">
        <v>46</v>
      </c>
      <c r="L32" s="130"/>
      <c r="M32" s="206">
        <v>88219.841090965521</v>
      </c>
      <c r="N32" s="202">
        <f>Tableau2[[#This Row],[Unit Price
CIF / CFR]]*Tableau2[[#This Row],[TCIPC
(Tin Can)]]</f>
        <v>441099.20545482764</v>
      </c>
      <c r="O32" s="202">
        <f>Tableau2[[#This Row],[Unit Price
CIF / CFR]]*Tableau2[[#This Row],[LPC
(Apapa)]]</f>
        <v>441099.20545482764</v>
      </c>
      <c r="P32" s="207">
        <v>882198.41090965527</v>
      </c>
      <c r="Q32" s="109"/>
    </row>
    <row r="33" spans="3:17" customFormat="1" ht="30" customHeight="1">
      <c r="C33" s="141">
        <f t="shared" si="0"/>
        <v>21</v>
      </c>
      <c r="D33" s="134" t="s">
        <v>136</v>
      </c>
      <c r="E33" s="132"/>
      <c r="F33" s="124">
        <v>5</v>
      </c>
      <c r="G33" s="124">
        <v>5</v>
      </c>
      <c r="H33" s="125">
        <v>10</v>
      </c>
      <c r="I33" s="126" t="s">
        <v>25</v>
      </c>
      <c r="J33" s="127"/>
      <c r="K33" s="126" t="s">
        <v>46</v>
      </c>
      <c r="L33" s="126"/>
      <c r="M33" s="208">
        <v>67638.050176187666</v>
      </c>
      <c r="N33" s="202">
        <f>Tableau2[[#This Row],[Unit Price
CIF / CFR]]*Tableau2[[#This Row],[TCIPC
(Tin Can)]]</f>
        <v>338190.25088093831</v>
      </c>
      <c r="O33" s="202">
        <f>Tableau2[[#This Row],[Unit Price
CIF / CFR]]*Tableau2[[#This Row],[LPC
(Apapa)]]</f>
        <v>338190.25088093831</v>
      </c>
      <c r="P33" s="207">
        <v>676380.50176187663</v>
      </c>
      <c r="Q33" s="109"/>
    </row>
    <row r="34" spans="3:17" customFormat="1" ht="30" customHeight="1">
      <c r="C34" s="141">
        <f t="shared" si="0"/>
        <v>22</v>
      </c>
      <c r="D34" s="134" t="s">
        <v>138</v>
      </c>
      <c r="E34" s="132"/>
      <c r="F34" s="128">
        <v>5</v>
      </c>
      <c r="G34" s="128">
        <v>5</v>
      </c>
      <c r="H34" s="129">
        <v>10</v>
      </c>
      <c r="I34" s="130" t="s">
        <v>25</v>
      </c>
      <c r="J34" s="131"/>
      <c r="K34" s="130" t="s">
        <v>46</v>
      </c>
      <c r="L34" s="130"/>
      <c r="M34" s="206">
        <v>31163.07243291389</v>
      </c>
      <c r="N34" s="202">
        <f>Tableau2[[#This Row],[Unit Price
CIF / CFR]]*Tableau2[[#This Row],[TCIPC
(Tin Can)]]</f>
        <v>155815.36216456944</v>
      </c>
      <c r="O34" s="202">
        <f>Tableau2[[#This Row],[Unit Price
CIF / CFR]]*Tableau2[[#This Row],[LPC
(Apapa)]]</f>
        <v>155815.36216456944</v>
      </c>
      <c r="P34" s="207">
        <v>311630.72432913887</v>
      </c>
      <c r="Q34" s="109"/>
    </row>
    <row r="35" spans="3:17" customFormat="1" ht="30" customHeight="1">
      <c r="C35" s="141">
        <f t="shared" si="0"/>
        <v>23</v>
      </c>
      <c r="D35" s="134" t="s">
        <v>139</v>
      </c>
      <c r="E35" s="132"/>
      <c r="F35" s="124">
        <v>2</v>
      </c>
      <c r="G35" s="124">
        <v>2</v>
      </c>
      <c r="H35" s="125">
        <v>4</v>
      </c>
      <c r="I35" s="126" t="s">
        <v>25</v>
      </c>
      <c r="J35" s="127"/>
      <c r="K35" s="126" t="s">
        <v>140</v>
      </c>
      <c r="L35" s="126"/>
      <c r="M35" s="208">
        <v>318713.2987390373</v>
      </c>
      <c r="N35" s="202">
        <f>Tableau2[[#This Row],[Unit Price
CIF / CFR]]*Tableau2[[#This Row],[TCIPC
(Tin Can)]]</f>
        <v>637426.5974780746</v>
      </c>
      <c r="O35" s="202">
        <f>Tableau2[[#This Row],[Unit Price
CIF / CFR]]*Tableau2[[#This Row],[LPC
(Apapa)]]</f>
        <v>637426.5974780746</v>
      </c>
      <c r="P35" s="207">
        <v>1274853.1949561492</v>
      </c>
      <c r="Q35" s="109"/>
    </row>
    <row r="36" spans="3:17" customFormat="1" ht="30" customHeight="1">
      <c r="C36" s="141">
        <f t="shared" si="0"/>
        <v>24</v>
      </c>
      <c r="D36" s="134" t="s">
        <v>141</v>
      </c>
      <c r="E36" s="132"/>
      <c r="F36" s="128">
        <v>2</v>
      </c>
      <c r="G36" s="128">
        <v>2</v>
      </c>
      <c r="H36" s="129">
        <v>4</v>
      </c>
      <c r="I36" s="130" t="s">
        <v>25</v>
      </c>
      <c r="J36" s="131"/>
      <c r="K36" s="130" t="s">
        <v>49</v>
      </c>
      <c r="L36" s="130"/>
      <c r="M36" s="206">
        <v>1274853.1949561492</v>
      </c>
      <c r="N36" s="202">
        <f>Tableau2[[#This Row],[Unit Price
CIF / CFR]]*Tableau2[[#This Row],[TCIPC
(Tin Can)]]</f>
        <v>2549706.3899122984</v>
      </c>
      <c r="O36" s="202">
        <f>Tableau2[[#This Row],[Unit Price
CIF / CFR]]*Tableau2[[#This Row],[LPC
(Apapa)]]</f>
        <v>2549706.3899122984</v>
      </c>
      <c r="P36" s="207">
        <v>5099412.7798245968</v>
      </c>
      <c r="Q36" s="109"/>
    </row>
    <row r="37" spans="3:17" customFormat="1" ht="30" customHeight="1">
      <c r="C37" s="141">
        <f t="shared" si="0"/>
        <v>25</v>
      </c>
      <c r="D37" s="134" t="s">
        <v>142</v>
      </c>
      <c r="E37" s="132"/>
      <c r="F37" s="124">
        <v>1000</v>
      </c>
      <c r="G37" s="124">
        <v>500</v>
      </c>
      <c r="H37" s="125">
        <v>1500</v>
      </c>
      <c r="I37" s="126" t="s">
        <v>25</v>
      </c>
      <c r="J37" s="127"/>
      <c r="K37" s="126" t="s">
        <v>143</v>
      </c>
      <c r="L37" s="126"/>
      <c r="M37" s="208">
        <v>19122.797924342238</v>
      </c>
      <c r="N37" s="202">
        <f>Tableau2[[#This Row],[Unit Price
CIF / CFR]]*Tableau2[[#This Row],[TCIPC
(Tin Can)]]</f>
        <v>19122797.924342237</v>
      </c>
      <c r="O37" s="202">
        <f>Tableau2[[#This Row],[Unit Price
CIF / CFR]]*Tableau2[[#This Row],[LPC
(Apapa)]]</f>
        <v>9561398.9621711187</v>
      </c>
      <c r="P37" s="207">
        <v>28684196.886513356</v>
      </c>
      <c r="Q37" s="201"/>
    </row>
    <row r="38" spans="3:17" customFormat="1" ht="30" customHeight="1">
      <c r="C38" s="141">
        <f t="shared" si="0"/>
        <v>26</v>
      </c>
      <c r="D38" s="134" t="s">
        <v>144</v>
      </c>
      <c r="E38" s="132"/>
      <c r="F38" s="128">
        <v>5</v>
      </c>
      <c r="G38" s="128">
        <v>2.5</v>
      </c>
      <c r="H38" s="129">
        <v>7.5</v>
      </c>
      <c r="I38" s="130" t="s">
        <v>25</v>
      </c>
      <c r="J38" s="131"/>
      <c r="K38" s="130" t="s">
        <v>145</v>
      </c>
      <c r="L38" s="130"/>
      <c r="M38" s="206">
        <v>127485.31949561492</v>
      </c>
      <c r="N38" s="202">
        <f>Tableau2[[#This Row],[Unit Price
CIF / CFR]]*Tableau2[[#This Row],[TCIPC
(Tin Can)]]</f>
        <v>637426.5974780746</v>
      </c>
      <c r="O38" s="202">
        <f>Tableau2[[#This Row],[Unit Price
CIF / CFR]]*Tableau2[[#This Row],[LPC
(Apapa)]]</f>
        <v>318713.2987390373</v>
      </c>
      <c r="P38" s="207">
        <v>956139.89621711196</v>
      </c>
      <c r="Q38" s="109"/>
    </row>
    <row r="39" spans="3:17" customFormat="1" ht="30" customHeight="1">
      <c r="C39" s="141">
        <f t="shared" si="0"/>
        <v>27</v>
      </c>
      <c r="D39" s="134" t="s">
        <v>146</v>
      </c>
      <c r="E39" s="132"/>
      <c r="F39" s="124">
        <v>10</v>
      </c>
      <c r="G39" s="124">
        <v>10</v>
      </c>
      <c r="H39" s="125">
        <v>20</v>
      </c>
      <c r="I39" s="126" t="s">
        <v>25</v>
      </c>
      <c r="J39" s="127"/>
      <c r="K39" s="126" t="s">
        <v>64</v>
      </c>
      <c r="L39" s="126"/>
      <c r="M39" s="208">
        <v>123847.94023109593</v>
      </c>
      <c r="N39" s="202">
        <f>Tableau2[[#This Row],[Unit Price
CIF / CFR]]*Tableau2[[#This Row],[TCIPC
(Tin Can)]]</f>
        <v>1238479.4023109593</v>
      </c>
      <c r="O39" s="202">
        <f>Tableau2[[#This Row],[Unit Price
CIF / CFR]]*Tableau2[[#This Row],[LPC
(Apapa)]]</f>
        <v>1238479.4023109593</v>
      </c>
      <c r="P39" s="207">
        <v>2476958.8046219186</v>
      </c>
      <c r="Q39" s="109"/>
    </row>
    <row r="40" spans="3:17" customFormat="1" ht="30" customHeight="1">
      <c r="C40" s="141">
        <f t="shared" si="0"/>
        <v>28</v>
      </c>
      <c r="D40" s="134" t="s">
        <v>148</v>
      </c>
      <c r="E40" s="132"/>
      <c r="F40" s="128">
        <v>12500</v>
      </c>
      <c r="G40" s="128">
        <v>6250</v>
      </c>
      <c r="H40" s="129">
        <v>18750</v>
      </c>
      <c r="I40" s="130" t="s">
        <v>25</v>
      </c>
      <c r="J40" s="131"/>
      <c r="K40" s="130" t="s">
        <v>52</v>
      </c>
      <c r="L40" s="130"/>
      <c r="M40" s="206">
        <v>8.9239723646930447</v>
      </c>
      <c r="N40" s="202">
        <f>Tableau2[[#This Row],[Unit Price
CIF / CFR]]*Tableau2[[#This Row],[TCIPC
(Tin Can)]]</f>
        <v>111549.65455866305</v>
      </c>
      <c r="O40" s="202">
        <f>Tableau2[[#This Row],[Unit Price
CIF / CFR]]*Tableau2[[#This Row],[LPC
(Apapa)]]</f>
        <v>55774.827279331526</v>
      </c>
      <c r="P40" s="207">
        <v>167324.48183799459</v>
      </c>
      <c r="Q40" s="109"/>
    </row>
    <row r="41" spans="3:17" customFormat="1" ht="30" customHeight="1">
      <c r="C41" s="141">
        <f t="shared" si="0"/>
        <v>29</v>
      </c>
      <c r="D41" s="134" t="s">
        <v>149</v>
      </c>
      <c r="E41" s="132"/>
      <c r="F41" s="128">
        <v>15000</v>
      </c>
      <c r="G41" s="128">
        <v>7500</v>
      </c>
      <c r="H41" s="129">
        <v>22500</v>
      </c>
      <c r="I41" s="130" t="s">
        <v>25</v>
      </c>
      <c r="J41" s="131"/>
      <c r="K41" s="130" t="s">
        <v>143</v>
      </c>
      <c r="L41" s="130"/>
      <c r="M41" s="206">
        <v>229.47357509210687</v>
      </c>
      <c r="N41" s="202">
        <f>Tableau2[[#This Row],[Unit Price
CIF / CFR]]*Tableau2[[#This Row],[TCIPC
(Tin Can)]]</f>
        <v>3442103.6263816031</v>
      </c>
      <c r="O41" s="202">
        <f>Tableau2[[#This Row],[Unit Price
CIF / CFR]]*Tableau2[[#This Row],[LPC
(Apapa)]]</f>
        <v>1721051.8131908015</v>
      </c>
      <c r="P41" s="207">
        <v>5163155.4395724051</v>
      </c>
      <c r="Q41" s="109"/>
    </row>
    <row r="42" spans="3:17" s="224" customFormat="1" ht="30" customHeight="1">
      <c r="C42" s="213">
        <f t="shared" si="0"/>
        <v>30</v>
      </c>
      <c r="D42" s="214" t="s">
        <v>150</v>
      </c>
      <c r="E42" s="215"/>
      <c r="F42" s="216">
        <v>2</v>
      </c>
      <c r="G42" s="216">
        <v>2</v>
      </c>
      <c r="H42" s="217">
        <v>4</v>
      </c>
      <c r="I42" s="218" t="s">
        <v>25</v>
      </c>
      <c r="J42" s="219"/>
      <c r="K42" s="218" t="s">
        <v>145</v>
      </c>
      <c r="L42" s="218"/>
      <c r="M42" s="220">
        <v>280467.70289035281</v>
      </c>
      <c r="N42" s="221">
        <f>Tableau2[[#This Row],[Unit Price
CIF / CFR]]*Tableau2[[#This Row],[TCIPC
(Tin Can)]]</f>
        <v>560935.40578070562</v>
      </c>
      <c r="O42" s="221">
        <f>Tableau2[[#This Row],[Unit Price
CIF / CFR]]*Tableau2[[#This Row],[LPC
(Apapa)]]</f>
        <v>560935.40578070562</v>
      </c>
      <c r="P42" s="222">
        <v>1121870.8115614112</v>
      </c>
      <c r="Q42" s="223"/>
    </row>
    <row r="43" spans="3:17" customFormat="1" ht="30" customHeight="1">
      <c r="C43" s="141">
        <f t="shared" si="0"/>
        <v>31</v>
      </c>
      <c r="D43" s="134" t="s">
        <v>151</v>
      </c>
      <c r="E43" s="132"/>
      <c r="F43" s="128">
        <v>1</v>
      </c>
      <c r="G43" s="128">
        <v>1</v>
      </c>
      <c r="H43" s="129">
        <v>2</v>
      </c>
      <c r="I43" s="130" t="s">
        <v>25</v>
      </c>
      <c r="J43" s="131"/>
      <c r="K43" s="130" t="s">
        <v>152</v>
      </c>
      <c r="L43" s="130"/>
      <c r="M43" s="206">
        <v>344210.3626381603</v>
      </c>
      <c r="N43" s="202">
        <f>Tableau2[[#This Row],[Unit Price
CIF / CFR]]*Tableau2[[#This Row],[TCIPC
(Tin Can)]]</f>
        <v>344210.3626381603</v>
      </c>
      <c r="O43" s="202">
        <f>Tableau2[[#This Row],[Unit Price
CIF / CFR]]*Tableau2[[#This Row],[LPC
(Apapa)]]</f>
        <v>344210.3626381603</v>
      </c>
      <c r="P43" s="207">
        <v>688420.72527632059</v>
      </c>
      <c r="Q43" s="109"/>
    </row>
    <row r="44" spans="3:17" customFormat="1" ht="30" customHeight="1">
      <c r="C44" s="141">
        <f t="shared" si="0"/>
        <v>32</v>
      </c>
      <c r="D44" s="134" t="s">
        <v>153</v>
      </c>
      <c r="E44" s="132"/>
      <c r="F44" s="124">
        <v>75</v>
      </c>
      <c r="G44" s="124">
        <v>37.5</v>
      </c>
      <c r="H44" s="125">
        <v>112.5</v>
      </c>
      <c r="I44" s="126" t="s">
        <v>25</v>
      </c>
      <c r="J44" s="127"/>
      <c r="K44" s="126" t="s">
        <v>154</v>
      </c>
      <c r="L44" s="126"/>
      <c r="M44" s="208">
        <v>101.98825559649194</v>
      </c>
      <c r="N44" s="202">
        <f>Tableau2[[#This Row],[Unit Price
CIF / CFR]]*Tableau2[[#This Row],[TCIPC
(Tin Can)]]</f>
        <v>7649.1191697368959</v>
      </c>
      <c r="O44" s="202">
        <f>Tableau2[[#This Row],[Unit Price
CIF / CFR]]*Tableau2[[#This Row],[LPC
(Apapa)]]</f>
        <v>3824.5595848684479</v>
      </c>
      <c r="P44" s="207">
        <v>11473.678754605344</v>
      </c>
      <c r="Q44" s="109"/>
    </row>
    <row r="45" spans="3:17" customFormat="1" ht="30" customHeight="1">
      <c r="C45" s="141">
        <f t="shared" si="0"/>
        <v>33</v>
      </c>
      <c r="D45" s="134" t="s">
        <v>155</v>
      </c>
      <c r="E45" s="132"/>
      <c r="F45" s="128">
        <v>2.5</v>
      </c>
      <c r="G45" s="128">
        <v>1.25</v>
      </c>
      <c r="H45" s="129">
        <v>3.75</v>
      </c>
      <c r="I45" s="130" t="s">
        <v>25</v>
      </c>
      <c r="J45" s="131"/>
      <c r="K45" s="130" t="s">
        <v>154</v>
      </c>
      <c r="L45" s="130"/>
      <c r="M45" s="206">
        <v>1274.8531949561493</v>
      </c>
      <c r="N45" s="202">
        <f>Tableau2[[#This Row],[Unit Price
CIF / CFR]]*Tableau2[[#This Row],[TCIPC
(Tin Can)]]</f>
        <v>3187.1329873903733</v>
      </c>
      <c r="O45" s="202">
        <f>Tableau2[[#This Row],[Unit Price
CIF / CFR]]*Tableau2[[#This Row],[LPC
(Apapa)]]</f>
        <v>1593.5664936951866</v>
      </c>
      <c r="P45" s="207">
        <v>4780.6994810855595</v>
      </c>
      <c r="Q45" s="109"/>
    </row>
    <row r="46" spans="3:17" customFormat="1" ht="30" customHeight="1">
      <c r="C46" s="141">
        <f t="shared" ref="C46:C77" si="1">C45+1</f>
        <v>34</v>
      </c>
      <c r="D46" s="134" t="s">
        <v>156</v>
      </c>
      <c r="E46" s="132"/>
      <c r="F46" s="124">
        <v>20000</v>
      </c>
      <c r="G46" s="124">
        <v>10000</v>
      </c>
      <c r="H46" s="125">
        <v>30000</v>
      </c>
      <c r="I46" s="126" t="s">
        <v>25</v>
      </c>
      <c r="J46" s="127"/>
      <c r="K46" s="126" t="s">
        <v>143</v>
      </c>
      <c r="L46" s="126"/>
      <c r="M46" s="208">
        <v>101.98825559649194</v>
      </c>
      <c r="N46" s="202">
        <f>Tableau2[[#This Row],[Unit Price
CIF / CFR]]*Tableau2[[#This Row],[TCIPC
(Tin Can)]]</f>
        <v>2039765.1119298388</v>
      </c>
      <c r="O46" s="202">
        <f>Tableau2[[#This Row],[Unit Price
CIF / CFR]]*Tableau2[[#This Row],[LPC
(Apapa)]]</f>
        <v>1019882.5559649194</v>
      </c>
      <c r="P46" s="207">
        <v>3059647.6678947583</v>
      </c>
      <c r="Q46" s="109"/>
    </row>
    <row r="47" spans="3:17" customFormat="1" ht="30" customHeight="1">
      <c r="C47" s="141">
        <f t="shared" si="1"/>
        <v>35</v>
      </c>
      <c r="D47" s="134" t="s">
        <v>157</v>
      </c>
      <c r="E47" s="132"/>
      <c r="F47" s="128">
        <v>12500</v>
      </c>
      <c r="G47" s="128">
        <v>6250</v>
      </c>
      <c r="H47" s="129">
        <v>18750</v>
      </c>
      <c r="I47" s="130" t="s">
        <v>25</v>
      </c>
      <c r="J47" s="131"/>
      <c r="K47" s="130" t="s">
        <v>143</v>
      </c>
      <c r="L47" s="130"/>
      <c r="M47" s="206">
        <v>11.473678754605343</v>
      </c>
      <c r="N47" s="202">
        <f>Tableau2[[#This Row],[Unit Price
CIF / CFR]]*Tableau2[[#This Row],[TCIPC
(Tin Can)]]</f>
        <v>143420.98443256679</v>
      </c>
      <c r="O47" s="202">
        <f>Tableau2[[#This Row],[Unit Price
CIF / CFR]]*Tableau2[[#This Row],[LPC
(Apapa)]]</f>
        <v>71710.492216283397</v>
      </c>
      <c r="P47" s="207">
        <v>215131.47664885019</v>
      </c>
      <c r="Q47" s="109"/>
    </row>
    <row r="48" spans="3:17" customFormat="1" ht="30" customHeight="1">
      <c r="C48" s="141">
        <f t="shared" si="1"/>
        <v>36</v>
      </c>
      <c r="D48" s="134" t="s">
        <v>158</v>
      </c>
      <c r="E48" s="132"/>
      <c r="F48" s="124">
        <v>2.5</v>
      </c>
      <c r="G48" s="124">
        <v>1.25</v>
      </c>
      <c r="H48" s="125">
        <v>3.75</v>
      </c>
      <c r="I48" s="126" t="s">
        <v>25</v>
      </c>
      <c r="J48" s="127"/>
      <c r="K48" s="126" t="s">
        <v>143</v>
      </c>
      <c r="L48" s="126"/>
      <c r="M48" s="208">
        <v>114736.78754605343</v>
      </c>
      <c r="N48" s="202">
        <f>Tableau2[[#This Row],[Unit Price
CIF / CFR]]*Tableau2[[#This Row],[TCIPC
(Tin Can)]]</f>
        <v>286841.96886513359</v>
      </c>
      <c r="O48" s="202">
        <f>Tableau2[[#This Row],[Unit Price
CIF / CFR]]*Tableau2[[#This Row],[LPC
(Apapa)]]</f>
        <v>143420.98443256679</v>
      </c>
      <c r="P48" s="207">
        <v>430262.95329770038</v>
      </c>
      <c r="Q48" s="109"/>
    </row>
    <row r="49" spans="3:17" customFormat="1" ht="30" customHeight="1">
      <c r="C49" s="141">
        <f t="shared" si="1"/>
        <v>37</v>
      </c>
      <c r="D49" s="134" t="s">
        <v>159</v>
      </c>
      <c r="E49" s="132"/>
      <c r="F49" s="128">
        <v>1.25</v>
      </c>
      <c r="G49" s="128">
        <v>0.625</v>
      </c>
      <c r="H49" s="129">
        <v>1.875</v>
      </c>
      <c r="I49" s="130" t="s">
        <v>25</v>
      </c>
      <c r="J49" s="131"/>
      <c r="K49" s="130" t="s">
        <v>154</v>
      </c>
      <c r="L49" s="130"/>
      <c r="M49" s="206">
        <v>63742.659747807462</v>
      </c>
      <c r="N49" s="202">
        <f>Tableau2[[#This Row],[Unit Price
CIF / CFR]]*Tableau2[[#This Row],[TCIPC
(Tin Can)]]</f>
        <v>79678.324684759325</v>
      </c>
      <c r="O49" s="202">
        <f>Tableau2[[#This Row],[Unit Price
CIF / CFR]]*Tableau2[[#This Row],[LPC
(Apapa)]]</f>
        <v>39839.162342379663</v>
      </c>
      <c r="P49" s="207">
        <v>119517.487027139</v>
      </c>
      <c r="Q49" s="109"/>
    </row>
    <row r="50" spans="3:17" customFormat="1" ht="30" customHeight="1">
      <c r="C50" s="141">
        <f t="shared" si="1"/>
        <v>38</v>
      </c>
      <c r="D50" s="134" t="s">
        <v>160</v>
      </c>
      <c r="E50" s="132"/>
      <c r="F50" s="124">
        <v>0.5</v>
      </c>
      <c r="G50" s="124">
        <v>0.25</v>
      </c>
      <c r="H50" s="125">
        <v>0.75</v>
      </c>
      <c r="I50" s="126" t="s">
        <v>25</v>
      </c>
      <c r="J50" s="127"/>
      <c r="K50" s="126" t="s">
        <v>154</v>
      </c>
      <c r="L50" s="126"/>
      <c r="M50" s="208">
        <v>382455.95848684479</v>
      </c>
      <c r="N50" s="202">
        <f>Tableau2[[#This Row],[Unit Price
CIF / CFR]]*Tableau2[[#This Row],[TCIPC
(Tin Can)]]</f>
        <v>191227.97924342239</v>
      </c>
      <c r="O50" s="202">
        <f>Tableau2[[#This Row],[Unit Price
CIF / CFR]]*Tableau2[[#This Row],[LPC
(Apapa)]]</f>
        <v>95613.989621711196</v>
      </c>
      <c r="P50" s="207">
        <v>286841.96886513359</v>
      </c>
      <c r="Q50" s="109"/>
    </row>
    <row r="51" spans="3:17" s="224" customFormat="1" ht="30" customHeight="1">
      <c r="C51" s="213">
        <f t="shared" si="1"/>
        <v>39</v>
      </c>
      <c r="D51" s="214" t="s">
        <v>161</v>
      </c>
      <c r="E51" s="215"/>
      <c r="F51" s="225">
        <v>1</v>
      </c>
      <c r="G51" s="225">
        <v>1</v>
      </c>
      <c r="H51" s="229">
        <v>2</v>
      </c>
      <c r="I51" s="226" t="s">
        <v>25</v>
      </c>
      <c r="J51" s="227"/>
      <c r="K51" s="226" t="s">
        <v>145</v>
      </c>
      <c r="L51" s="226"/>
      <c r="M51" s="228">
        <v>573683.93773026718</v>
      </c>
      <c r="N51" s="221">
        <f>Tableau2[[#This Row],[Unit Price
CIF / CFR]]*Tableau2[[#This Row],[TCIPC
(Tin Can)]]</f>
        <v>573683.93773026718</v>
      </c>
      <c r="O51" s="221">
        <f>Tableau2[[#This Row],[Unit Price
CIF / CFR]]*Tableau2[[#This Row],[LPC
(Apapa)]]</f>
        <v>573683.93773026718</v>
      </c>
      <c r="P51" s="222">
        <v>1147367.8754605344</v>
      </c>
      <c r="Q51" s="223"/>
    </row>
    <row r="52" spans="3:17" s="224" customFormat="1" ht="30" customHeight="1">
      <c r="C52" s="213">
        <f t="shared" si="1"/>
        <v>40</v>
      </c>
      <c r="D52" s="214" t="s">
        <v>162</v>
      </c>
      <c r="E52" s="215"/>
      <c r="F52" s="216">
        <v>5</v>
      </c>
      <c r="G52" s="216">
        <v>2.5</v>
      </c>
      <c r="H52" s="217">
        <v>7.5</v>
      </c>
      <c r="I52" s="218" t="s">
        <v>25</v>
      </c>
      <c r="J52" s="219"/>
      <c r="K52" s="218" t="s">
        <v>145</v>
      </c>
      <c r="L52" s="218"/>
      <c r="M52" s="220">
        <v>10198.825559649194</v>
      </c>
      <c r="N52" s="221">
        <f>Tableau2[[#This Row],[Unit Price
CIF / CFR]]*Tableau2[[#This Row],[TCIPC
(Tin Can)]]</f>
        <v>50994.127798245972</v>
      </c>
      <c r="O52" s="221">
        <f>Tableau2[[#This Row],[Unit Price
CIF / CFR]]*Tableau2[[#This Row],[LPC
(Apapa)]]</f>
        <v>25497.063899122986</v>
      </c>
      <c r="P52" s="222">
        <v>76491.191697368951</v>
      </c>
      <c r="Q52" s="223"/>
    </row>
    <row r="53" spans="3:17" customFormat="1" ht="30" customHeight="1">
      <c r="C53" s="141">
        <f t="shared" si="1"/>
        <v>41</v>
      </c>
      <c r="D53" s="134" t="s">
        <v>163</v>
      </c>
      <c r="E53" s="132"/>
      <c r="F53" s="128">
        <v>125000</v>
      </c>
      <c r="G53" s="128">
        <v>62500</v>
      </c>
      <c r="H53" s="129">
        <v>187500</v>
      </c>
      <c r="I53" s="130" t="s">
        <v>25</v>
      </c>
      <c r="J53" s="131"/>
      <c r="K53" s="130" t="s">
        <v>143</v>
      </c>
      <c r="L53" s="130"/>
      <c r="M53" s="206">
        <v>191.2279792434224</v>
      </c>
      <c r="N53" s="202">
        <f>Tableau2[[#This Row],[Unit Price
CIF / CFR]]*Tableau2[[#This Row],[TCIPC
(Tin Can)]]</f>
        <v>23903497.405427799</v>
      </c>
      <c r="O53" s="202">
        <f>Tableau2[[#This Row],[Unit Price
CIF / CFR]]*Tableau2[[#This Row],[LPC
(Apapa)]]</f>
        <v>11951748.702713899</v>
      </c>
      <c r="P53" s="207">
        <v>35855246.108141698</v>
      </c>
      <c r="Q53" s="109"/>
    </row>
    <row r="54" spans="3:17" customFormat="1" ht="30" customHeight="1">
      <c r="C54" s="141">
        <f t="shared" si="1"/>
        <v>42</v>
      </c>
      <c r="D54" s="134" t="s">
        <v>149</v>
      </c>
      <c r="E54" s="132"/>
      <c r="F54" s="124">
        <v>25000</v>
      </c>
      <c r="G54" s="124">
        <v>12500</v>
      </c>
      <c r="H54" s="125">
        <v>37500</v>
      </c>
      <c r="I54" s="126" t="s">
        <v>25</v>
      </c>
      <c r="J54" s="127"/>
      <c r="K54" s="126" t="s">
        <v>143</v>
      </c>
      <c r="L54" s="126"/>
      <c r="M54" s="208">
        <v>254.97063899122986</v>
      </c>
      <c r="N54" s="202">
        <f>Tableau2[[#This Row],[Unit Price
CIF / CFR]]*Tableau2[[#This Row],[TCIPC
(Tin Can)]]</f>
        <v>6374265.9747807467</v>
      </c>
      <c r="O54" s="202">
        <f>Tableau2[[#This Row],[Unit Price
CIF / CFR]]*Tableau2[[#This Row],[LPC
(Apapa)]]</f>
        <v>3187132.9873903734</v>
      </c>
      <c r="P54" s="207">
        <v>9561398.9621711206</v>
      </c>
      <c r="Q54" s="109"/>
    </row>
    <row r="55" spans="3:17" s="224" customFormat="1" ht="30" customHeight="1">
      <c r="C55" s="213">
        <f t="shared" si="1"/>
        <v>43</v>
      </c>
      <c r="D55" s="214" t="s">
        <v>164</v>
      </c>
      <c r="E55" s="215"/>
      <c r="F55" s="225">
        <v>2</v>
      </c>
      <c r="G55" s="225">
        <v>1</v>
      </c>
      <c r="H55" s="229">
        <v>3</v>
      </c>
      <c r="I55" s="226" t="s">
        <v>25</v>
      </c>
      <c r="J55" s="227"/>
      <c r="K55" s="226" t="s">
        <v>145</v>
      </c>
      <c r="L55" s="226"/>
      <c r="M55" s="228">
        <v>509941.27798245969</v>
      </c>
      <c r="N55" s="221">
        <f>Tableau2[[#This Row],[Unit Price
CIF / CFR]]*Tableau2[[#This Row],[TCIPC
(Tin Can)]]</f>
        <v>1019882.5559649194</v>
      </c>
      <c r="O55" s="221">
        <f>Tableau2[[#This Row],[Unit Price
CIF / CFR]]*Tableau2[[#This Row],[LPC
(Apapa)]]</f>
        <v>509941.27798245969</v>
      </c>
      <c r="P55" s="222">
        <v>1529823.8339473791</v>
      </c>
      <c r="Q55" s="223"/>
    </row>
    <row r="56" spans="3:17" s="224" customFormat="1" ht="30" customHeight="1">
      <c r="C56" s="213">
        <f t="shared" si="1"/>
        <v>44</v>
      </c>
      <c r="D56" s="214" t="s">
        <v>165</v>
      </c>
      <c r="E56" s="215"/>
      <c r="F56" s="216">
        <v>10</v>
      </c>
      <c r="G56" s="216">
        <v>5</v>
      </c>
      <c r="H56" s="217">
        <v>15</v>
      </c>
      <c r="I56" s="218" t="s">
        <v>25</v>
      </c>
      <c r="J56" s="219"/>
      <c r="K56" s="218" t="s">
        <v>145</v>
      </c>
      <c r="L56" s="218"/>
      <c r="M56" s="220">
        <v>6374.2659747807465</v>
      </c>
      <c r="N56" s="221">
        <f>Tableau2[[#This Row],[Unit Price
CIF / CFR]]*Tableau2[[#This Row],[TCIPC
(Tin Can)]]</f>
        <v>63742.659747807469</v>
      </c>
      <c r="O56" s="221">
        <f>Tableau2[[#This Row],[Unit Price
CIF / CFR]]*Tableau2[[#This Row],[LPC
(Apapa)]]</f>
        <v>31871.329873903735</v>
      </c>
      <c r="P56" s="222">
        <v>95613.989621711196</v>
      </c>
      <c r="Q56" s="223"/>
    </row>
    <row r="57" spans="3:17" s="224" customFormat="1" ht="30" customHeight="1">
      <c r="C57" s="213">
        <f t="shared" si="1"/>
        <v>45</v>
      </c>
      <c r="D57" s="214" t="s">
        <v>166</v>
      </c>
      <c r="E57" s="215"/>
      <c r="F57" s="225">
        <v>0</v>
      </c>
      <c r="G57" s="225">
        <v>0</v>
      </c>
      <c r="H57" s="225">
        <v>0</v>
      </c>
      <c r="I57" s="226" t="s">
        <v>25</v>
      </c>
      <c r="J57" s="227"/>
      <c r="K57" s="226" t="s">
        <v>145</v>
      </c>
      <c r="L57" s="226"/>
      <c r="M57" s="228">
        <v>0</v>
      </c>
      <c r="N57" s="221">
        <v>21685231.995316099</v>
      </c>
      <c r="O57" s="221">
        <v>13314768.275683805</v>
      </c>
      <c r="P57" s="222">
        <v>35000000.270999894</v>
      </c>
      <c r="Q57" s="223"/>
    </row>
    <row r="58" spans="3:17" customFormat="1" ht="30" customHeight="1">
      <c r="C58" s="141">
        <f t="shared" si="1"/>
        <v>46</v>
      </c>
      <c r="D58" s="134" t="s">
        <v>167</v>
      </c>
      <c r="E58" s="132"/>
      <c r="F58" s="128">
        <v>2</v>
      </c>
      <c r="G58" s="128">
        <v>2</v>
      </c>
      <c r="H58" s="129">
        <v>4</v>
      </c>
      <c r="I58" s="130" t="s">
        <v>25</v>
      </c>
      <c r="J58" s="131"/>
      <c r="K58" s="130" t="s">
        <v>64</v>
      </c>
      <c r="L58" s="130"/>
      <c r="M58" s="206">
        <v>163691.15023237001</v>
      </c>
      <c r="N58" s="202">
        <f>Tableau2[[#This Row],[Unit Price
CIF / CFR]]*Tableau2[[#This Row],[TCIPC
(Tin Can)]]</f>
        <v>327382.30046474002</v>
      </c>
      <c r="O58" s="202">
        <f>Tableau2[[#This Row],[Unit Price
CIF / CFR]]*Tableau2[[#This Row],[LPC
(Apapa)]]</f>
        <v>327382.30046474002</v>
      </c>
      <c r="P58" s="207">
        <v>654764.6009294783</v>
      </c>
      <c r="Q58" s="109"/>
    </row>
    <row r="59" spans="3:17" customFormat="1" ht="30" customHeight="1">
      <c r="C59" s="141">
        <f t="shared" si="1"/>
        <v>47</v>
      </c>
      <c r="D59" s="134" t="s">
        <v>169</v>
      </c>
      <c r="E59" s="132"/>
      <c r="F59" s="124">
        <v>10</v>
      </c>
      <c r="G59" s="124">
        <v>10</v>
      </c>
      <c r="H59" s="125">
        <v>20</v>
      </c>
      <c r="I59" s="126" t="s">
        <v>25</v>
      </c>
      <c r="J59" s="127"/>
      <c r="K59" s="126" t="s">
        <v>64</v>
      </c>
      <c r="L59" s="126"/>
      <c r="M59" s="208">
        <v>574958.79092522338</v>
      </c>
      <c r="N59" s="202">
        <f>Tableau2[[#This Row],[Unit Price
CIF / CFR]]*Tableau2[[#This Row],[TCIPC
(Tin Can)]]</f>
        <v>5749587.9092522338</v>
      </c>
      <c r="O59" s="202">
        <f>Tableau2[[#This Row],[Unit Price
CIF / CFR]]*Tableau2[[#This Row],[LPC
(Apapa)]]</f>
        <v>5749587.9092522338</v>
      </c>
      <c r="P59" s="207">
        <v>11499175.818504468</v>
      </c>
      <c r="Q59" s="109"/>
    </row>
    <row r="60" spans="3:17" s="233" customFormat="1" ht="30" customHeight="1">
      <c r="C60" s="234">
        <f t="shared" si="1"/>
        <v>48</v>
      </c>
      <c r="D60" s="235" t="s">
        <v>171</v>
      </c>
      <c r="E60" s="132"/>
      <c r="F60" s="128">
        <v>15</v>
      </c>
      <c r="G60" s="128">
        <v>15</v>
      </c>
      <c r="H60" s="129">
        <v>30</v>
      </c>
      <c r="I60" s="130" t="s">
        <v>25</v>
      </c>
      <c r="J60" s="236"/>
      <c r="K60" s="237" t="s">
        <v>46</v>
      </c>
      <c r="L60" s="237"/>
      <c r="M60" s="238">
        <v>303494.26725487143</v>
      </c>
      <c r="N60" s="239">
        <f>Tableau2[[#This Row],[Unit Price
CIF / CFR]]*Tableau2[[#This Row],[TCIPC
(Tin Can)]]</f>
        <v>4552414.0088230716</v>
      </c>
      <c r="O60" s="239">
        <f>Tableau2[[#This Row],[Unit Price
CIF / CFR]]*Tableau2[[#This Row],[LPC
(Apapa)]]</f>
        <v>4552414.0088230716</v>
      </c>
      <c r="P60" s="240">
        <v>9104828.0176461432</v>
      </c>
      <c r="Q60" s="241"/>
    </row>
    <row r="61" spans="3:17" s="233" customFormat="1" ht="30" customHeight="1">
      <c r="C61" s="234">
        <f t="shared" si="1"/>
        <v>49</v>
      </c>
      <c r="D61" s="235" t="s">
        <v>172</v>
      </c>
      <c r="E61" s="132"/>
      <c r="F61" s="124">
        <v>10</v>
      </c>
      <c r="G61" s="124">
        <v>10</v>
      </c>
      <c r="H61" s="125">
        <v>20</v>
      </c>
      <c r="I61" s="126" t="s">
        <v>25</v>
      </c>
      <c r="J61" s="242"/>
      <c r="K61" s="243" t="s">
        <v>46</v>
      </c>
      <c r="L61" s="243"/>
      <c r="M61" s="244">
        <v>26138.262251615721</v>
      </c>
      <c r="N61" s="239">
        <f>Tableau2[[#This Row],[Unit Price
CIF / CFR]]*Tableau2[[#This Row],[TCIPC
(Tin Can)]]</f>
        <v>261382.62251615722</v>
      </c>
      <c r="O61" s="239">
        <f>Tableau2[[#This Row],[Unit Price
CIF / CFR]]*Tableau2[[#This Row],[LPC
(Apapa)]]</f>
        <v>261382.62251615722</v>
      </c>
      <c r="P61" s="240">
        <v>522765.24503231444</v>
      </c>
      <c r="Q61" s="241"/>
    </row>
    <row r="62" spans="3:17" s="233" customFormat="1" ht="30" customHeight="1">
      <c r="C62" s="234">
        <f t="shared" si="1"/>
        <v>50</v>
      </c>
      <c r="D62" s="235" t="s">
        <v>173</v>
      </c>
      <c r="E62" s="132"/>
      <c r="F62" s="128">
        <v>10</v>
      </c>
      <c r="G62" s="128">
        <v>10</v>
      </c>
      <c r="H62" s="129">
        <v>20</v>
      </c>
      <c r="I62" s="130" t="s">
        <v>25</v>
      </c>
      <c r="J62" s="236"/>
      <c r="K62" s="237" t="s">
        <v>46</v>
      </c>
      <c r="L62" s="237"/>
      <c r="M62" s="238">
        <v>229473.57509210685</v>
      </c>
      <c r="N62" s="239">
        <f>Tableau2[[#This Row],[Unit Price
CIF / CFR]]*Tableau2[[#This Row],[TCIPC
(Tin Can)]]</f>
        <v>2294735.7509210687</v>
      </c>
      <c r="O62" s="239">
        <f>Tableau2[[#This Row],[Unit Price
CIF / CFR]]*Tableau2[[#This Row],[LPC
(Apapa)]]</f>
        <v>2294735.7509210687</v>
      </c>
      <c r="P62" s="240">
        <v>4589471.5018421374</v>
      </c>
      <c r="Q62" s="241"/>
    </row>
    <row r="63" spans="3:17" s="233" customFormat="1" ht="30" customHeight="1">
      <c r="C63" s="234">
        <f t="shared" si="1"/>
        <v>51</v>
      </c>
      <c r="D63" s="235" t="s">
        <v>174</v>
      </c>
      <c r="E63" s="132"/>
      <c r="F63" s="124">
        <v>8</v>
      </c>
      <c r="G63" s="124">
        <v>8</v>
      </c>
      <c r="H63" s="125">
        <v>16</v>
      </c>
      <c r="I63" s="126" t="s">
        <v>25</v>
      </c>
      <c r="J63" s="242"/>
      <c r="K63" s="243" t="s">
        <v>46</v>
      </c>
      <c r="L63" s="243"/>
      <c r="M63" s="244">
        <v>382455.95848684479</v>
      </c>
      <c r="N63" s="239">
        <f>Tableau2[[#This Row],[Unit Price
CIF / CFR]]*Tableau2[[#This Row],[TCIPC
(Tin Can)]]</f>
        <v>3059647.6678947583</v>
      </c>
      <c r="O63" s="239">
        <f>Tableau2[[#This Row],[Unit Price
CIF / CFR]]*Tableau2[[#This Row],[LPC
(Apapa)]]</f>
        <v>3059647.6678947583</v>
      </c>
      <c r="P63" s="240">
        <v>6119295.3357895166</v>
      </c>
      <c r="Q63" s="241"/>
    </row>
    <row r="64" spans="3:17" s="233" customFormat="1" ht="30" customHeight="1">
      <c r="C64" s="234">
        <f t="shared" si="1"/>
        <v>52</v>
      </c>
      <c r="D64" s="235" t="s">
        <v>174</v>
      </c>
      <c r="E64" s="132"/>
      <c r="F64" s="128">
        <v>10</v>
      </c>
      <c r="G64" s="128">
        <v>10</v>
      </c>
      <c r="H64" s="129">
        <v>20</v>
      </c>
      <c r="I64" s="130" t="s">
        <v>25</v>
      </c>
      <c r="J64" s="236"/>
      <c r="K64" s="237" t="s">
        <v>46</v>
      </c>
      <c r="L64" s="237"/>
      <c r="M64" s="238">
        <v>187324.21280324599</v>
      </c>
      <c r="N64" s="239">
        <f>Tableau2[[#This Row],[Unit Price
CIF / CFR]]*Tableau2[[#This Row],[TCIPC
(Tin Can)]]</f>
        <v>1873242.1280324599</v>
      </c>
      <c r="O64" s="239">
        <f>Tableau2[[#This Row],[Unit Price
CIF / CFR]]*Tableau2[[#This Row],[LPC
(Apapa)]]</f>
        <v>1873242.1280324599</v>
      </c>
      <c r="P64" s="240">
        <v>3746484.2560649198</v>
      </c>
      <c r="Q64" s="241"/>
    </row>
    <row r="65" spans="3:17" s="233" customFormat="1" ht="30" customHeight="1">
      <c r="C65" s="234">
        <f t="shared" si="1"/>
        <v>53</v>
      </c>
      <c r="D65" s="235" t="s">
        <v>175</v>
      </c>
      <c r="E65" s="132"/>
      <c r="F65" s="124">
        <v>12</v>
      </c>
      <c r="G65" s="124">
        <v>12</v>
      </c>
      <c r="H65" s="125">
        <v>24</v>
      </c>
      <c r="I65" s="126" t="s">
        <v>25</v>
      </c>
      <c r="J65" s="242"/>
      <c r="K65" s="243" t="s">
        <v>46</v>
      </c>
      <c r="L65" s="243"/>
      <c r="M65" s="244">
        <v>566544.75983851275</v>
      </c>
      <c r="N65" s="239">
        <f>Tableau2[[#This Row],[Unit Price
CIF / CFR]]*Tableau2[[#This Row],[TCIPC
(Tin Can)]]</f>
        <v>6798537.1180621535</v>
      </c>
      <c r="O65" s="239">
        <f>Tableau2[[#This Row],[Unit Price
CIF / CFR]]*Tableau2[[#This Row],[LPC
(Apapa)]]</f>
        <v>6798537.1180621535</v>
      </c>
      <c r="P65" s="240">
        <v>13597074.236124307</v>
      </c>
      <c r="Q65" s="241"/>
    </row>
    <row r="66" spans="3:17" customFormat="1" ht="30" customHeight="1">
      <c r="C66" s="141">
        <f t="shared" si="1"/>
        <v>54</v>
      </c>
      <c r="D66" s="134" t="s">
        <v>176</v>
      </c>
      <c r="E66" s="132"/>
      <c r="F66" s="128">
        <v>4</v>
      </c>
      <c r="G66" s="128">
        <v>4</v>
      </c>
      <c r="H66" s="129">
        <v>8</v>
      </c>
      <c r="I66" s="130" t="s">
        <v>25</v>
      </c>
      <c r="J66" s="131"/>
      <c r="K66" s="130" t="s">
        <v>49</v>
      </c>
      <c r="L66" s="130"/>
      <c r="M66" s="206">
        <v>382455.95848684479</v>
      </c>
      <c r="N66" s="202">
        <f>Tableau2[[#This Row],[Unit Price
CIF / CFR]]*Tableau2[[#This Row],[TCIPC
(Tin Can)]]</f>
        <v>1529823.8339473791</v>
      </c>
      <c r="O66" s="202">
        <f>Tableau2[[#This Row],[Unit Price
CIF / CFR]]*Tableau2[[#This Row],[LPC
(Apapa)]]</f>
        <v>1529823.8339473791</v>
      </c>
      <c r="P66" s="207">
        <v>3059647.6678947583</v>
      </c>
      <c r="Q66" s="109"/>
    </row>
    <row r="67" spans="3:17" customFormat="1" ht="30" customHeight="1">
      <c r="C67" s="141">
        <f t="shared" si="1"/>
        <v>55</v>
      </c>
      <c r="D67" s="134" t="s">
        <v>177</v>
      </c>
      <c r="E67" s="132"/>
      <c r="F67" s="124">
        <v>1</v>
      </c>
      <c r="G67" s="124">
        <v>1</v>
      </c>
      <c r="H67" s="125">
        <v>2</v>
      </c>
      <c r="I67" s="126" t="s">
        <v>25</v>
      </c>
      <c r="J67" s="127"/>
      <c r="K67" s="126" t="s">
        <v>49</v>
      </c>
      <c r="L67" s="126"/>
      <c r="M67" s="208">
        <v>25242.093260131755</v>
      </c>
      <c r="N67" s="202">
        <f>Tableau2[[#This Row],[Unit Price
CIF / CFR]]*Tableau2[[#This Row],[TCIPC
(Tin Can)]]</f>
        <v>25242.093260131755</v>
      </c>
      <c r="O67" s="202">
        <f>Tableau2[[#This Row],[Unit Price
CIF / CFR]]*Tableau2[[#This Row],[LPC
(Apapa)]]</f>
        <v>25242.093260131755</v>
      </c>
      <c r="P67" s="207">
        <v>50484.186520263509</v>
      </c>
      <c r="Q67" s="109"/>
    </row>
    <row r="68" spans="3:17" customFormat="1" ht="30" customHeight="1">
      <c r="C68" s="141">
        <f t="shared" si="1"/>
        <v>56</v>
      </c>
      <c r="D68" s="134" t="s">
        <v>178</v>
      </c>
      <c r="E68" s="132"/>
      <c r="F68" s="128">
        <v>250</v>
      </c>
      <c r="G68" s="128">
        <v>125</v>
      </c>
      <c r="H68" s="129">
        <v>375</v>
      </c>
      <c r="I68" s="130" t="s">
        <v>25</v>
      </c>
      <c r="J68" s="131"/>
      <c r="K68" s="130" t="s">
        <v>179</v>
      </c>
      <c r="L68" s="130"/>
      <c r="M68" s="206">
        <v>25497.063899122986</v>
      </c>
      <c r="N68" s="202">
        <f>Tableau2[[#This Row],[Unit Price
CIF / CFR]]*Tableau2[[#This Row],[TCIPC
(Tin Can)]]</f>
        <v>6374265.9747807467</v>
      </c>
      <c r="O68" s="202">
        <f>Tableau2[[#This Row],[Unit Price
CIF / CFR]]*Tableau2[[#This Row],[LPC
(Apapa)]]</f>
        <v>3187132.9873903734</v>
      </c>
      <c r="P68" s="207">
        <v>9561398.9621711206</v>
      </c>
      <c r="Q68" s="109"/>
    </row>
    <row r="69" spans="3:17" s="233" customFormat="1" ht="30" customHeight="1">
      <c r="C69" s="234">
        <f t="shared" si="1"/>
        <v>57</v>
      </c>
      <c r="D69" s="235" t="s">
        <v>180</v>
      </c>
      <c r="E69" s="132"/>
      <c r="F69" s="124">
        <v>5</v>
      </c>
      <c r="G69" s="124">
        <v>2.5</v>
      </c>
      <c r="H69" s="125">
        <v>7.5</v>
      </c>
      <c r="I69" s="126" t="s">
        <v>25</v>
      </c>
      <c r="J69" s="242"/>
      <c r="K69" s="243" t="s">
        <v>140</v>
      </c>
      <c r="L69" s="243"/>
      <c r="M69" s="244">
        <v>12748.531949561493</v>
      </c>
      <c r="N69" s="239">
        <f>Tableau2[[#This Row],[Unit Price
CIF / CFR]]*Tableau2[[#This Row],[TCIPC
(Tin Can)]]</f>
        <v>63742.659747807469</v>
      </c>
      <c r="O69" s="239">
        <f>Tableau2[[#This Row],[Unit Price
CIF / CFR]]*Tableau2[[#This Row],[LPC
(Apapa)]]</f>
        <v>31871.329873903735</v>
      </c>
      <c r="P69" s="240">
        <v>95613.989621711196</v>
      </c>
      <c r="Q69" s="241"/>
    </row>
    <row r="70" spans="3:17" customFormat="1" ht="30" customHeight="1">
      <c r="C70" s="141">
        <f t="shared" si="1"/>
        <v>58</v>
      </c>
      <c r="D70" s="134" t="s">
        <v>181</v>
      </c>
      <c r="E70" s="132"/>
      <c r="F70" s="128">
        <v>2500</v>
      </c>
      <c r="G70" s="128">
        <v>1250</v>
      </c>
      <c r="H70" s="129">
        <v>3750</v>
      </c>
      <c r="I70" s="130" t="s">
        <v>25</v>
      </c>
      <c r="J70" s="131"/>
      <c r="K70" s="130" t="s">
        <v>143</v>
      </c>
      <c r="L70" s="130"/>
      <c r="M70" s="206">
        <v>1147.3678754605344</v>
      </c>
      <c r="N70" s="202">
        <f>Tableau2[[#This Row],[Unit Price
CIF / CFR]]*Tableau2[[#This Row],[TCIPC
(Tin Can)]]</f>
        <v>2868419.6886513359</v>
      </c>
      <c r="O70" s="202">
        <f>Tableau2[[#This Row],[Unit Price
CIF / CFR]]*Tableau2[[#This Row],[LPC
(Apapa)]]</f>
        <v>1434209.8443256679</v>
      </c>
      <c r="P70" s="207">
        <v>4302629.5329770036</v>
      </c>
      <c r="Q70" s="109"/>
    </row>
    <row r="71" spans="3:17" customFormat="1" ht="30" customHeight="1">
      <c r="C71" s="141">
        <f t="shared" si="1"/>
        <v>59</v>
      </c>
      <c r="D71" s="134" t="s">
        <v>182</v>
      </c>
      <c r="E71" s="132"/>
      <c r="F71" s="124">
        <v>20</v>
      </c>
      <c r="G71" s="124">
        <v>10</v>
      </c>
      <c r="H71" s="125">
        <v>30</v>
      </c>
      <c r="I71" s="126" t="s">
        <v>25</v>
      </c>
      <c r="J71" s="127"/>
      <c r="K71" s="126" t="s">
        <v>143</v>
      </c>
      <c r="L71" s="126"/>
      <c r="M71" s="208">
        <v>31871.329873903731</v>
      </c>
      <c r="N71" s="202">
        <f>Tableau2[[#This Row],[Unit Price
CIF / CFR]]*Tableau2[[#This Row],[TCIPC
(Tin Can)]]</f>
        <v>637426.5974780746</v>
      </c>
      <c r="O71" s="202">
        <f>Tableau2[[#This Row],[Unit Price
CIF / CFR]]*Tableau2[[#This Row],[LPC
(Apapa)]]</f>
        <v>318713.2987390373</v>
      </c>
      <c r="P71" s="207">
        <v>956139.89621711196</v>
      </c>
      <c r="Q71" s="109"/>
    </row>
    <row r="72" spans="3:17" customFormat="1" ht="30" customHeight="1">
      <c r="C72" s="141">
        <f t="shared" si="1"/>
        <v>60</v>
      </c>
      <c r="D72" s="134" t="s">
        <v>183</v>
      </c>
      <c r="E72" s="132"/>
      <c r="F72" s="128">
        <v>250</v>
      </c>
      <c r="G72" s="128">
        <v>125</v>
      </c>
      <c r="H72" s="129">
        <v>375</v>
      </c>
      <c r="I72" s="130" t="s">
        <v>25</v>
      </c>
      <c r="J72" s="131"/>
      <c r="K72" s="130" t="s">
        <v>143</v>
      </c>
      <c r="L72" s="130"/>
      <c r="M72" s="206">
        <v>19122.797924342238</v>
      </c>
      <c r="N72" s="202">
        <f>Tableau2[[#This Row],[Unit Price
CIF / CFR]]*Tableau2[[#This Row],[TCIPC
(Tin Can)]]</f>
        <v>4780699.4810855594</v>
      </c>
      <c r="O72" s="202">
        <f>Tableau2[[#This Row],[Unit Price
CIF / CFR]]*Tableau2[[#This Row],[LPC
(Apapa)]]</f>
        <v>2390349.7405427797</v>
      </c>
      <c r="P72" s="207">
        <v>7171049.221628339</v>
      </c>
      <c r="Q72" s="109"/>
    </row>
    <row r="73" spans="3:17" customFormat="1" ht="30" customHeight="1">
      <c r="C73" s="141">
        <f t="shared" si="1"/>
        <v>61</v>
      </c>
      <c r="D73" s="134" t="s">
        <v>184</v>
      </c>
      <c r="E73" s="132"/>
      <c r="F73" s="124">
        <v>2</v>
      </c>
      <c r="G73" s="124">
        <v>2</v>
      </c>
      <c r="H73" s="125">
        <v>4</v>
      </c>
      <c r="I73" s="126" t="s">
        <v>25</v>
      </c>
      <c r="J73" s="127"/>
      <c r="K73" s="126" t="s">
        <v>143</v>
      </c>
      <c r="L73" s="126"/>
      <c r="M73" s="208">
        <v>1274853.1949561492</v>
      </c>
      <c r="N73" s="202">
        <f>Tableau2[[#This Row],[Unit Price
CIF / CFR]]*Tableau2[[#This Row],[TCIPC
(Tin Can)]]</f>
        <v>2549706.3899122984</v>
      </c>
      <c r="O73" s="202">
        <f>Tableau2[[#This Row],[Unit Price
CIF / CFR]]*Tableau2[[#This Row],[LPC
(Apapa)]]</f>
        <v>2549706.3899122984</v>
      </c>
      <c r="P73" s="207">
        <v>5099412.7798245968</v>
      </c>
      <c r="Q73" s="109"/>
    </row>
    <row r="74" spans="3:17" s="233" customFormat="1" ht="30" customHeight="1">
      <c r="C74" s="234">
        <f t="shared" si="1"/>
        <v>62</v>
      </c>
      <c r="D74" s="235" t="s">
        <v>185</v>
      </c>
      <c r="E74" s="132"/>
      <c r="F74" s="128">
        <v>3</v>
      </c>
      <c r="G74" s="128">
        <v>1.5</v>
      </c>
      <c r="H74" s="129">
        <v>4.5</v>
      </c>
      <c r="I74" s="130" t="s">
        <v>25</v>
      </c>
      <c r="J74" s="236"/>
      <c r="K74" s="237" t="s">
        <v>145</v>
      </c>
      <c r="L74" s="237"/>
      <c r="M74" s="238">
        <v>101988.25559649194</v>
      </c>
      <c r="N74" s="239">
        <f>Tableau2[[#This Row],[Unit Price
CIF / CFR]]*Tableau2[[#This Row],[TCIPC
(Tin Can)]]</f>
        <v>305964.76678947581</v>
      </c>
      <c r="O74" s="239">
        <f>Tableau2[[#This Row],[Unit Price
CIF / CFR]]*Tableau2[[#This Row],[LPC
(Apapa)]]</f>
        <v>152982.3833947379</v>
      </c>
      <c r="P74" s="240">
        <v>458947.15018421371</v>
      </c>
      <c r="Q74" s="241"/>
    </row>
    <row r="75" spans="3:17" customFormat="1" ht="30" customHeight="1">
      <c r="C75" s="141">
        <f t="shared" si="1"/>
        <v>63</v>
      </c>
      <c r="D75" s="134" t="s">
        <v>186</v>
      </c>
      <c r="E75" s="132"/>
      <c r="F75" s="124">
        <v>50</v>
      </c>
      <c r="G75" s="124">
        <v>50</v>
      </c>
      <c r="H75" s="125">
        <v>100</v>
      </c>
      <c r="I75" s="126" t="s">
        <v>25</v>
      </c>
      <c r="J75" s="127"/>
      <c r="K75" s="126" t="s">
        <v>187</v>
      </c>
      <c r="L75" s="126"/>
      <c r="M75" s="208">
        <v>38245.595848684476</v>
      </c>
      <c r="N75" s="202">
        <f>Tableau2[[#This Row],[Unit Price
CIF / CFR]]*Tableau2[[#This Row],[TCIPC
(Tin Can)]]</f>
        <v>1912279.7924342237</v>
      </c>
      <c r="O75" s="202">
        <f>Tableau2[[#This Row],[Unit Price
CIF / CFR]]*Tableau2[[#This Row],[LPC
(Apapa)]]</f>
        <v>1912279.7924342237</v>
      </c>
      <c r="P75" s="207">
        <v>3824559.5848684474</v>
      </c>
      <c r="Q75" s="109"/>
    </row>
    <row r="76" spans="3:17" customFormat="1" ht="30" customHeight="1">
      <c r="C76" s="141">
        <f t="shared" si="1"/>
        <v>64</v>
      </c>
      <c r="D76" s="134" t="s">
        <v>188</v>
      </c>
      <c r="E76" s="132"/>
      <c r="F76" s="124">
        <v>2</v>
      </c>
      <c r="G76" s="124">
        <v>2</v>
      </c>
      <c r="H76" s="125">
        <v>4</v>
      </c>
      <c r="I76" s="126" t="s">
        <v>25</v>
      </c>
      <c r="J76" s="127"/>
      <c r="K76" s="126" t="s">
        <v>52</v>
      </c>
      <c r="L76" s="126"/>
      <c r="M76" s="208">
        <v>482319.67123394227</v>
      </c>
      <c r="N76" s="202">
        <f>Tableau2[[#This Row],[Unit Price
CIF / CFR]]*Tableau2[[#This Row],[TCIPC
(Tin Can)]]</f>
        <v>964639.34246788453</v>
      </c>
      <c r="O76" s="202">
        <f>Tableau2[[#This Row],[Unit Price
CIF / CFR]]*Tableau2[[#This Row],[LPC
(Apapa)]]</f>
        <v>964639.34246788453</v>
      </c>
      <c r="P76" s="207">
        <v>1929278.6849357691</v>
      </c>
      <c r="Q76" s="109"/>
    </row>
    <row r="77" spans="3:17" customFormat="1" ht="30" customHeight="1">
      <c r="C77" s="141">
        <f t="shared" si="1"/>
        <v>65</v>
      </c>
      <c r="D77" s="134" t="s">
        <v>190</v>
      </c>
      <c r="E77" s="132"/>
      <c r="F77" s="128">
        <v>3</v>
      </c>
      <c r="G77" s="128">
        <v>3</v>
      </c>
      <c r="H77" s="129">
        <v>6</v>
      </c>
      <c r="I77" s="130" t="s">
        <v>25</v>
      </c>
      <c r="J77" s="131"/>
      <c r="K77" s="130" t="s">
        <v>64</v>
      </c>
      <c r="L77" s="130"/>
      <c r="M77" s="206">
        <v>35759.632118519992</v>
      </c>
      <c r="N77" s="202">
        <f>Tableau2[[#This Row],[Unit Price
CIF / CFR]]*Tableau2[[#This Row],[TCIPC
(Tin Can)]]</f>
        <v>107278.89635555998</v>
      </c>
      <c r="O77" s="202">
        <f>Tableau2[[#This Row],[Unit Price
CIF / CFR]]*Tableau2[[#This Row],[LPC
(Apapa)]]</f>
        <v>107278.89635555998</v>
      </c>
      <c r="P77" s="207">
        <v>214557.79271111995</v>
      </c>
      <c r="Q77" s="109"/>
    </row>
    <row r="78" spans="3:17" customFormat="1" ht="30" customHeight="1">
      <c r="C78" s="141">
        <f t="shared" ref="C78:C90" si="2">C77+1</f>
        <v>66</v>
      </c>
      <c r="D78" s="134" t="s">
        <v>192</v>
      </c>
      <c r="E78" s="132"/>
      <c r="F78" s="124">
        <v>2</v>
      </c>
      <c r="G78" s="124">
        <v>2</v>
      </c>
      <c r="H78" s="125">
        <v>4</v>
      </c>
      <c r="I78" s="126" t="s">
        <v>25</v>
      </c>
      <c r="J78" s="127"/>
      <c r="K78" s="126" t="s">
        <v>64</v>
      </c>
      <c r="L78" s="126"/>
      <c r="M78" s="208">
        <v>16028.091793586187</v>
      </c>
      <c r="N78" s="202">
        <f>Tableau2[[#This Row],[Unit Price
CIF / CFR]]*Tableau2[[#This Row],[TCIPC
(Tin Can)]]</f>
        <v>32056.183587172374</v>
      </c>
      <c r="O78" s="202">
        <f>Tableau2[[#This Row],[Unit Price
CIF / CFR]]*Tableau2[[#This Row],[LPC
(Apapa)]]</f>
        <v>32056.183587172374</v>
      </c>
      <c r="P78" s="207">
        <v>64112.367174344748</v>
      </c>
      <c r="Q78" s="109"/>
    </row>
    <row r="79" spans="3:17" customFormat="1" ht="30" customHeight="1">
      <c r="C79" s="141">
        <f t="shared" si="2"/>
        <v>67</v>
      </c>
      <c r="D79" s="134" t="s">
        <v>194</v>
      </c>
      <c r="E79" s="132"/>
      <c r="F79" s="128">
        <v>1</v>
      </c>
      <c r="G79" s="128">
        <v>0.5</v>
      </c>
      <c r="H79" s="129">
        <v>1.5</v>
      </c>
      <c r="I79" s="130" t="s">
        <v>25</v>
      </c>
      <c r="J79" s="131"/>
      <c r="K79" s="130" t="s">
        <v>140</v>
      </c>
      <c r="L79" s="130"/>
      <c r="M79" s="206">
        <v>3187132.9873903729</v>
      </c>
      <c r="N79" s="202">
        <f>Tableau2[[#This Row],[Unit Price
CIF / CFR]]*Tableau2[[#This Row],[TCIPC
(Tin Can)]]</f>
        <v>3187132.9873903729</v>
      </c>
      <c r="O79" s="202">
        <f>Tableau2[[#This Row],[Unit Price
CIF / CFR]]*Tableau2[[#This Row],[LPC
(Apapa)]]</f>
        <v>1593566.4936951865</v>
      </c>
      <c r="P79" s="207">
        <v>4780699.4810855594</v>
      </c>
      <c r="Q79" s="109"/>
    </row>
    <row r="80" spans="3:17" customFormat="1" ht="30" customHeight="1">
      <c r="C80" s="141">
        <f t="shared" si="2"/>
        <v>68</v>
      </c>
      <c r="D80" s="134" t="s">
        <v>195</v>
      </c>
      <c r="E80" s="132"/>
      <c r="F80" s="124">
        <v>250</v>
      </c>
      <c r="G80" s="124">
        <v>125</v>
      </c>
      <c r="H80" s="125">
        <v>375</v>
      </c>
      <c r="I80" s="126" t="s">
        <v>25</v>
      </c>
      <c r="J80" s="127"/>
      <c r="K80" s="126" t="s">
        <v>140</v>
      </c>
      <c r="L80" s="126"/>
      <c r="M80" s="208">
        <v>38245.595848684476</v>
      </c>
      <c r="N80" s="202">
        <f>Tableau2[[#This Row],[Unit Price
CIF / CFR]]*Tableau2[[#This Row],[TCIPC
(Tin Can)]]</f>
        <v>9561398.9621711187</v>
      </c>
      <c r="O80" s="202">
        <f>Tableau2[[#This Row],[Unit Price
CIF / CFR]]*Tableau2[[#This Row],[LPC
(Apapa)]]</f>
        <v>4780699.4810855594</v>
      </c>
      <c r="P80" s="207">
        <v>14342098.443256678</v>
      </c>
      <c r="Q80" s="109"/>
    </row>
    <row r="81" spans="3:17" customFormat="1" ht="30" customHeight="1">
      <c r="C81" s="141">
        <f t="shared" si="2"/>
        <v>69</v>
      </c>
      <c r="D81" s="134" t="s">
        <v>196</v>
      </c>
      <c r="E81" s="132"/>
      <c r="F81" s="128">
        <v>1</v>
      </c>
      <c r="G81" s="128">
        <v>0.5</v>
      </c>
      <c r="H81" s="129">
        <v>1.5</v>
      </c>
      <c r="I81" s="130" t="s">
        <v>25</v>
      </c>
      <c r="J81" s="131"/>
      <c r="K81" s="130" t="s">
        <v>52</v>
      </c>
      <c r="L81" s="130"/>
      <c r="M81" s="206">
        <v>191227.97924342239</v>
      </c>
      <c r="N81" s="202">
        <f>Tableau2[[#This Row],[Unit Price
CIF / CFR]]*Tableau2[[#This Row],[TCIPC
(Tin Can)]]</f>
        <v>191227.97924342239</v>
      </c>
      <c r="O81" s="202">
        <f>Tableau2[[#This Row],[Unit Price
CIF / CFR]]*Tableau2[[#This Row],[LPC
(Apapa)]]</f>
        <v>95613.989621711196</v>
      </c>
      <c r="P81" s="207">
        <v>286841.96886513359</v>
      </c>
      <c r="Q81" s="109"/>
    </row>
    <row r="82" spans="3:17" customFormat="1" ht="30" customHeight="1">
      <c r="C82" s="141">
        <f t="shared" si="2"/>
        <v>70</v>
      </c>
      <c r="D82" s="134" t="s">
        <v>197</v>
      </c>
      <c r="E82" s="132"/>
      <c r="F82" s="124">
        <v>10</v>
      </c>
      <c r="G82" s="124">
        <v>5</v>
      </c>
      <c r="H82" s="125">
        <v>15</v>
      </c>
      <c r="I82" s="126" t="s">
        <v>25</v>
      </c>
      <c r="J82" s="127"/>
      <c r="K82" s="126" t="s">
        <v>140</v>
      </c>
      <c r="L82" s="126"/>
      <c r="M82" s="208">
        <v>19122.797924342238</v>
      </c>
      <c r="N82" s="202">
        <f>Tableau2[[#This Row],[Unit Price
CIF / CFR]]*Tableau2[[#This Row],[TCIPC
(Tin Can)]]</f>
        <v>191227.97924342239</v>
      </c>
      <c r="O82" s="202">
        <f>Tableau2[[#This Row],[Unit Price
CIF / CFR]]*Tableau2[[#This Row],[LPC
(Apapa)]]</f>
        <v>95613.989621711196</v>
      </c>
      <c r="P82" s="207">
        <v>286841.96886513359</v>
      </c>
      <c r="Q82" s="109"/>
    </row>
    <row r="83" spans="3:17" customFormat="1" ht="30" customHeight="1">
      <c r="C83" s="141">
        <f t="shared" si="2"/>
        <v>71</v>
      </c>
      <c r="D83" s="134" t="s">
        <v>198</v>
      </c>
      <c r="E83" s="132"/>
      <c r="F83" s="128">
        <v>2500</v>
      </c>
      <c r="G83" s="128">
        <v>1250</v>
      </c>
      <c r="H83" s="129">
        <v>3750</v>
      </c>
      <c r="I83" s="130" t="s">
        <v>25</v>
      </c>
      <c r="J83" s="131"/>
      <c r="K83" s="130" t="s">
        <v>143</v>
      </c>
      <c r="L83" s="130"/>
      <c r="M83" s="206">
        <v>1529.8238339473792</v>
      </c>
      <c r="N83" s="202">
        <f>Tableau2[[#This Row],[Unit Price
CIF / CFR]]*Tableau2[[#This Row],[TCIPC
(Tin Can)]]</f>
        <v>3824559.5848684479</v>
      </c>
      <c r="O83" s="202">
        <f>Tableau2[[#This Row],[Unit Price
CIF / CFR]]*Tableau2[[#This Row],[LPC
(Apapa)]]</f>
        <v>1912279.7924342239</v>
      </c>
      <c r="P83" s="207">
        <v>5736839.3773026718</v>
      </c>
      <c r="Q83" s="109"/>
    </row>
    <row r="84" spans="3:17" customFormat="1" ht="30" customHeight="1">
      <c r="C84" s="141">
        <f t="shared" si="2"/>
        <v>72</v>
      </c>
      <c r="D84" s="134" t="s">
        <v>199</v>
      </c>
      <c r="E84" s="132"/>
      <c r="F84" s="124">
        <v>1250</v>
      </c>
      <c r="G84" s="124">
        <v>625</v>
      </c>
      <c r="H84" s="125">
        <v>1875</v>
      </c>
      <c r="I84" s="126" t="s">
        <v>25</v>
      </c>
      <c r="J84" s="127"/>
      <c r="K84" s="126" t="s">
        <v>143</v>
      </c>
      <c r="L84" s="126"/>
      <c r="M84" s="208">
        <v>2549.7063899122986</v>
      </c>
      <c r="N84" s="202">
        <f>Tableau2[[#This Row],[Unit Price
CIF / CFR]]*Tableau2[[#This Row],[TCIPC
(Tin Can)]]</f>
        <v>3187132.9873903734</v>
      </c>
      <c r="O84" s="202">
        <f>Tableau2[[#This Row],[Unit Price
CIF / CFR]]*Tableau2[[#This Row],[LPC
(Apapa)]]</f>
        <v>1593566.4936951867</v>
      </c>
      <c r="P84" s="207">
        <v>4780699.4810855603</v>
      </c>
      <c r="Q84" s="109"/>
    </row>
    <row r="85" spans="3:17" customFormat="1" ht="30" customHeight="1">
      <c r="C85" s="141">
        <f t="shared" si="2"/>
        <v>73</v>
      </c>
      <c r="D85" s="134" t="s">
        <v>200</v>
      </c>
      <c r="E85" s="132"/>
      <c r="F85" s="128">
        <v>5</v>
      </c>
      <c r="G85" s="128">
        <v>2.5</v>
      </c>
      <c r="H85" s="129">
        <v>7.5</v>
      </c>
      <c r="I85" s="130" t="s">
        <v>25</v>
      </c>
      <c r="J85" s="131"/>
      <c r="K85" s="130" t="s">
        <v>145</v>
      </c>
      <c r="L85" s="130"/>
      <c r="M85" s="206">
        <v>382455.95848684479</v>
      </c>
      <c r="N85" s="202">
        <f>Tableau2[[#This Row],[Unit Price
CIF / CFR]]*Tableau2[[#This Row],[TCIPC
(Tin Can)]]</f>
        <v>1912279.7924342239</v>
      </c>
      <c r="O85" s="202">
        <f>Tableau2[[#This Row],[Unit Price
CIF / CFR]]*Tableau2[[#This Row],[LPC
(Apapa)]]</f>
        <v>956139.89621711196</v>
      </c>
      <c r="P85" s="207">
        <v>2868419.6886513359</v>
      </c>
      <c r="Q85" s="109"/>
    </row>
    <row r="86" spans="3:17" customFormat="1" ht="30" customHeight="1">
      <c r="C86" s="141">
        <f t="shared" si="2"/>
        <v>74</v>
      </c>
      <c r="D86" s="134" t="s">
        <v>201</v>
      </c>
      <c r="E86" s="132"/>
      <c r="F86" s="124">
        <v>1</v>
      </c>
      <c r="G86" s="124">
        <v>0.5</v>
      </c>
      <c r="H86" s="125">
        <v>1.5</v>
      </c>
      <c r="I86" s="126" t="s">
        <v>25</v>
      </c>
      <c r="J86" s="127"/>
      <c r="K86" s="126" t="s">
        <v>145</v>
      </c>
      <c r="L86" s="126"/>
      <c r="M86" s="208">
        <v>254970.63899122985</v>
      </c>
      <c r="N86" s="202">
        <f>Tableau2[[#This Row],[Unit Price
CIF / CFR]]*Tableau2[[#This Row],[TCIPC
(Tin Can)]]</f>
        <v>254970.63899122985</v>
      </c>
      <c r="O86" s="202">
        <f>Tableau2[[#This Row],[Unit Price
CIF / CFR]]*Tableau2[[#This Row],[LPC
(Apapa)]]</f>
        <v>127485.31949561492</v>
      </c>
      <c r="P86" s="207">
        <v>382455.95848684479</v>
      </c>
      <c r="Q86" s="109"/>
    </row>
    <row r="87" spans="3:17" customFormat="1" ht="30" customHeight="1">
      <c r="C87" s="141">
        <f t="shared" si="2"/>
        <v>75</v>
      </c>
      <c r="D87" s="134" t="s">
        <v>150</v>
      </c>
      <c r="E87" s="132"/>
      <c r="F87" s="128">
        <v>2</v>
      </c>
      <c r="G87" s="128">
        <v>1</v>
      </c>
      <c r="H87" s="129">
        <v>3</v>
      </c>
      <c r="I87" s="130" t="s">
        <v>25</v>
      </c>
      <c r="J87" s="131"/>
      <c r="K87" s="130" t="s">
        <v>145</v>
      </c>
      <c r="L87" s="130"/>
      <c r="M87" s="206">
        <v>318713.2987390373</v>
      </c>
      <c r="N87" s="202">
        <f>Tableau2[[#This Row],[Unit Price
CIF / CFR]]*Tableau2[[#This Row],[TCIPC
(Tin Can)]]</f>
        <v>637426.5974780746</v>
      </c>
      <c r="O87" s="202">
        <f>Tableau2[[#This Row],[Unit Price
CIF / CFR]]*Tableau2[[#This Row],[LPC
(Apapa)]]</f>
        <v>318713.2987390373</v>
      </c>
      <c r="P87" s="207">
        <v>956139.89621711196</v>
      </c>
      <c r="Q87" s="109"/>
    </row>
    <row r="88" spans="3:17" customFormat="1" ht="30" customHeight="1">
      <c r="C88" s="141">
        <f t="shared" si="2"/>
        <v>76</v>
      </c>
      <c r="D88" s="134" t="s">
        <v>202</v>
      </c>
      <c r="E88" s="132"/>
      <c r="F88" s="124">
        <v>2</v>
      </c>
      <c r="G88" s="124">
        <v>2</v>
      </c>
      <c r="H88" s="125">
        <v>4</v>
      </c>
      <c r="I88" s="126" t="s">
        <v>25</v>
      </c>
      <c r="J88" s="127"/>
      <c r="K88" s="126" t="s">
        <v>145</v>
      </c>
      <c r="L88" s="126"/>
      <c r="M88" s="208">
        <v>191227.97924342239</v>
      </c>
      <c r="N88" s="202">
        <f>Tableau2[[#This Row],[Unit Price
CIF / CFR]]*Tableau2[[#This Row],[TCIPC
(Tin Can)]]</f>
        <v>382455.95848684479</v>
      </c>
      <c r="O88" s="202">
        <f>Tableau2[[#This Row],[Unit Price
CIF / CFR]]*Tableau2[[#This Row],[LPC
(Apapa)]]</f>
        <v>382455.95848684479</v>
      </c>
      <c r="P88" s="207">
        <v>764911.91697368957</v>
      </c>
      <c r="Q88" s="109"/>
    </row>
    <row r="89" spans="3:17" customFormat="1" ht="30" customHeight="1">
      <c r="C89" s="141">
        <f t="shared" si="2"/>
        <v>77</v>
      </c>
      <c r="D89" s="134" t="s">
        <v>203</v>
      </c>
      <c r="E89" s="132"/>
      <c r="F89" s="128">
        <v>4</v>
      </c>
      <c r="G89" s="128">
        <v>2</v>
      </c>
      <c r="H89" s="129">
        <v>6</v>
      </c>
      <c r="I89" s="130" t="s">
        <v>25</v>
      </c>
      <c r="J89" s="131"/>
      <c r="K89" s="130" t="s">
        <v>145</v>
      </c>
      <c r="L89" s="130"/>
      <c r="M89" s="206">
        <v>63742.659747807462</v>
      </c>
      <c r="N89" s="202">
        <f>Tableau2[[#This Row],[Unit Price
CIF / CFR]]*Tableau2[[#This Row],[TCIPC
(Tin Can)]]</f>
        <v>254970.63899122985</v>
      </c>
      <c r="O89" s="202">
        <f>Tableau2[[#This Row],[Unit Price
CIF / CFR]]*Tableau2[[#This Row],[LPC
(Apapa)]]</f>
        <v>127485.31949561492</v>
      </c>
      <c r="P89" s="207">
        <v>382455.95848684479</v>
      </c>
      <c r="Q89" s="109"/>
    </row>
    <row r="90" spans="3:17" customFormat="1" ht="15" customHeight="1" thickBot="1">
      <c r="C90" s="141">
        <f t="shared" si="2"/>
        <v>78</v>
      </c>
      <c r="D90" s="134" t="s">
        <v>204</v>
      </c>
      <c r="E90" s="132"/>
      <c r="F90" s="124">
        <v>1</v>
      </c>
      <c r="G90" s="124">
        <v>0.5</v>
      </c>
      <c r="H90" s="125">
        <v>1.5</v>
      </c>
      <c r="I90" s="126" t="s">
        <v>25</v>
      </c>
      <c r="J90" s="127"/>
      <c r="K90" s="126" t="s">
        <v>145</v>
      </c>
      <c r="L90" s="126"/>
      <c r="M90" s="209">
        <v>637426.5974780746</v>
      </c>
      <c r="N90" s="210">
        <f>Tableau2[[#This Row],[Unit Price
CIF / CFR]]*Tableau2[[#This Row],[TCIPC
(Tin Can)]]</f>
        <v>637426.5974780746</v>
      </c>
      <c r="O90" s="210">
        <f>Tableau2[[#This Row],[Unit Price
CIF / CFR]]*Tableau2[[#This Row],[LPC
(Apapa)]]</f>
        <v>318713.2987390373</v>
      </c>
      <c r="P90" s="211">
        <v>956139.89621711196</v>
      </c>
    </row>
    <row r="91" spans="3:17" customFormat="1" ht="15" customHeight="1" thickBot="1">
      <c r="C91" s="4"/>
      <c r="D91" s="2"/>
      <c r="E91" s="2"/>
      <c r="F91" s="2"/>
      <c r="G91" s="2"/>
      <c r="H91" s="2"/>
      <c r="I91" s="2"/>
      <c r="J91" s="2"/>
      <c r="K91" s="268" t="s">
        <v>205</v>
      </c>
      <c r="L91" s="269"/>
      <c r="M91" s="118"/>
      <c r="N91" s="122">
        <f>SUM(N13:N90)</f>
        <v>176627604.16778919</v>
      </c>
      <c r="O91" s="122">
        <f>SUM(O13:O90)</f>
        <v>120082987.91715395</v>
      </c>
      <c r="P91" s="122">
        <f>SUM(P13:P90)</f>
        <v>296710592.08494323</v>
      </c>
    </row>
    <row r="92" spans="3:17" ht="16" thickBot="1">
      <c r="C92" s="107"/>
      <c r="D92" s="107"/>
      <c r="E92" s="107"/>
      <c r="F92" s="107"/>
      <c r="G92" s="107"/>
      <c r="H92" s="107"/>
      <c r="I92" s="107"/>
      <c r="J92" s="107"/>
      <c r="K92" s="114" t="s">
        <v>206</v>
      </c>
      <c r="L92" s="113"/>
      <c r="M92" s="113"/>
      <c r="N92" s="115">
        <f>N91/N$7</f>
        <v>0.34319868314802532</v>
      </c>
      <c r="O92" s="115">
        <f>O91/O$7</f>
        <v>0.31012356455211798</v>
      </c>
      <c r="P92" s="116">
        <f>P91/P$7</f>
        <v>0.3289980282477572</v>
      </c>
    </row>
    <row r="93" spans="3:17" ht="15.5">
      <c r="C93" s="107"/>
      <c r="D93" s="107"/>
      <c r="E93" s="107"/>
      <c r="F93" s="107"/>
      <c r="G93" s="107"/>
      <c r="H93" s="107"/>
      <c r="I93" s="107"/>
      <c r="J93" s="107"/>
      <c r="K93" s="107"/>
      <c r="L93" s="106"/>
      <c r="M93" s="108"/>
      <c r="N93" s="108"/>
      <c r="O93" s="108"/>
      <c r="P93" s="108"/>
    </row>
    <row r="95" spans="3:17" ht="15.5">
      <c r="N95" s="103"/>
      <c r="O95" s="103">
        <v>39887531</v>
      </c>
      <c r="P95" s="231">
        <v>32372271</v>
      </c>
    </row>
    <row r="96" spans="3:17" ht="21">
      <c r="O96" s="230">
        <v>514651171</v>
      </c>
      <c r="P96" s="232">
        <v>387210137</v>
      </c>
    </row>
    <row r="98" spans="15:16">
      <c r="O98" s="245">
        <f>O95/O96</f>
        <v>7.750401290741453E-2</v>
      </c>
      <c r="P98" s="245">
        <f>P95/P96</f>
        <v>8.3603883025407472E-2</v>
      </c>
    </row>
  </sheetData>
  <mergeCells count="13">
    <mergeCell ref="K91:L91"/>
    <mergeCell ref="K10:K11"/>
    <mergeCell ref="L10:L11"/>
    <mergeCell ref="M10:P10"/>
    <mergeCell ref="C3:D4"/>
    <mergeCell ref="E3:P3"/>
    <mergeCell ref="E4:P4"/>
    <mergeCell ref="C9:P9"/>
    <mergeCell ref="C10:C11"/>
    <mergeCell ref="D10:D11"/>
    <mergeCell ref="E10:E11"/>
    <mergeCell ref="F10:I10"/>
    <mergeCell ref="J10:J11"/>
  </mergeCells>
  <phoneticPr fontId="51" type="noConversion"/>
  <printOptions horizontalCentered="1"/>
  <pageMargins left="0.2" right="0.2" top="0.2" bottom="0.2" header="0.1" footer="0.1"/>
  <pageSetup paperSize="8" scale="48" firstPageNumber="2" orientation="landscape" useFirstPageNumber="1" r:id="rId1"/>
  <headerFooter>
    <oddHeader>&amp;C&amp;"Calibri"&amp;10&amp;K000000 OFFICIAL&amp;1#_x000D_</oddHeader>
    <oddFooter>&amp;C_x000D_&amp;1#&amp;"Calibri"&amp;10&amp;K000000 OFFICIAL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23EC-450A-FB40-A7DA-6AB01E5F80E8}">
  <sheetPr>
    <tabColor theme="7" tint="0.39997558519241921"/>
  </sheetPr>
  <dimension ref="B9:L91"/>
  <sheetViews>
    <sheetView zoomScale="80" zoomScaleNormal="80" zoomScaleSheetLayoutView="90" workbookViewId="0"/>
  </sheetViews>
  <sheetFormatPr defaultColWidth="9" defaultRowHeight="14.5"/>
  <cols>
    <col min="1" max="1" width="2.453125" style="1" customWidth="1"/>
    <col min="2" max="2" width="4.453125" style="4" bestFit="1" customWidth="1"/>
    <col min="3" max="3" width="72" style="2" customWidth="1"/>
    <col min="4" max="4" width="17" style="2" customWidth="1"/>
    <col min="5" max="5" width="12.81640625" style="2" bestFit="1" customWidth="1"/>
    <col min="6" max="7" width="7.1796875" style="2" customWidth="1"/>
    <col min="8" max="8" width="19.1796875" style="2" customWidth="1"/>
    <col min="9" max="9" width="21.7265625" style="2" bestFit="1" customWidth="1"/>
    <col min="10" max="10" width="16.453125" style="2" bestFit="1" customWidth="1"/>
    <col min="11" max="11" width="17.26953125" style="1" customWidth="1"/>
    <col min="12" max="12" width="22.7265625" style="1" bestFit="1" customWidth="1"/>
    <col min="13" max="16384" width="9" style="1"/>
  </cols>
  <sheetData>
    <row r="9" spans="2:12" ht="33" customHeight="1">
      <c r="B9" s="279" t="s">
        <v>207</v>
      </c>
      <c r="C9" s="279"/>
      <c r="D9" s="279"/>
      <c r="E9" s="279"/>
      <c r="F9" s="5"/>
      <c r="G9" s="5"/>
      <c r="H9" s="6"/>
      <c r="I9" s="6"/>
      <c r="J9" s="6"/>
      <c r="K9" s="27"/>
      <c r="L9" s="7">
        <v>45597</v>
      </c>
    </row>
    <row r="10" spans="2:12" ht="39" customHeight="1">
      <c r="B10" s="24" t="s">
        <v>208</v>
      </c>
      <c r="C10" s="24"/>
      <c r="D10" s="51" t="s">
        <v>209</v>
      </c>
      <c r="E10" s="280" t="s">
        <v>210</v>
      </c>
      <c r="F10" s="280"/>
      <c r="G10" s="5"/>
      <c r="H10" s="6"/>
      <c r="I10" s="6"/>
      <c r="J10" s="6"/>
      <c r="K10" s="28"/>
      <c r="L10" s="8" t="s">
        <v>211</v>
      </c>
    </row>
    <row r="11" spans="2:12" ht="42" customHeight="1" thickBot="1">
      <c r="B11" s="3"/>
      <c r="C11" s="1"/>
      <c r="D11" s="1"/>
      <c r="E11" s="1"/>
    </row>
    <row r="12" spans="2:12" customFormat="1" ht="62.5" thickBot="1">
      <c r="B12" s="12" t="s">
        <v>7</v>
      </c>
      <c r="C12" s="13" t="s">
        <v>212</v>
      </c>
      <c r="D12" s="14" t="s">
        <v>213</v>
      </c>
      <c r="E12" s="14" t="s">
        <v>214</v>
      </c>
      <c r="F12" s="14" t="s">
        <v>215</v>
      </c>
      <c r="G12" s="14"/>
      <c r="H12" s="14" t="s">
        <v>216</v>
      </c>
      <c r="I12" s="15" t="s">
        <v>217</v>
      </c>
      <c r="J12" s="29" t="s">
        <v>218</v>
      </c>
      <c r="K12" s="30" t="s">
        <v>219</v>
      </c>
      <c r="L12" s="31" t="s">
        <v>220</v>
      </c>
    </row>
    <row r="13" spans="2:12" customFormat="1" ht="15.5">
      <c r="B13" s="16"/>
      <c r="C13" s="16"/>
      <c r="D13" s="16"/>
      <c r="E13" s="16"/>
      <c r="F13" s="16"/>
      <c r="G13" s="16"/>
      <c r="H13" s="16"/>
      <c r="I13" s="17"/>
      <c r="J13" s="17"/>
      <c r="K13" s="18"/>
      <c r="L13" s="18"/>
    </row>
    <row r="14" spans="2:12" customFormat="1" ht="15.5">
      <c r="B14" s="19">
        <v>1</v>
      </c>
      <c r="C14" s="9" t="s">
        <v>171</v>
      </c>
      <c r="D14" s="10" t="s">
        <v>221</v>
      </c>
      <c r="E14" s="50">
        <f>'APAPA_Procurement List  '!E14+'TINCAN_Procurement List  '!E14</f>
        <v>4</v>
      </c>
      <c r="F14" s="10" t="s">
        <v>25</v>
      </c>
      <c r="G14" s="10"/>
      <c r="H14" s="20" t="s">
        <v>43</v>
      </c>
      <c r="I14" s="33" t="s">
        <v>46</v>
      </c>
      <c r="J14" s="10" t="s">
        <v>100</v>
      </c>
      <c r="K14" s="44">
        <f>209000*1.1*(1+24000/676000)</f>
        <v>238062.1301775148</v>
      </c>
      <c r="L14" s="26">
        <f t="shared" ref="L14:L45" si="0">K14*E14</f>
        <v>952248.52071005921</v>
      </c>
    </row>
    <row r="15" spans="2:12" customFormat="1" ht="15.5">
      <c r="B15" s="19">
        <v>2</v>
      </c>
      <c r="C15" s="9" t="s">
        <v>172</v>
      </c>
      <c r="D15" s="10" t="s">
        <v>222</v>
      </c>
      <c r="E15" s="50">
        <f>'APAPA_Procurement List  '!E15+'TINCAN_Procurement List  '!E15</f>
        <v>4</v>
      </c>
      <c r="F15" s="10" t="s">
        <v>25</v>
      </c>
      <c r="G15" s="10"/>
      <c r="H15" s="20" t="s">
        <v>43</v>
      </c>
      <c r="I15" s="34" t="s">
        <v>46</v>
      </c>
      <c r="J15" s="10" t="s">
        <v>223</v>
      </c>
      <c r="K15" s="44">
        <f>18000*1.1*(1+24000/676000)</f>
        <v>20502.958579881655</v>
      </c>
      <c r="L15" s="26">
        <f t="shared" si="0"/>
        <v>82011.834319526621</v>
      </c>
    </row>
    <row r="16" spans="2:12" customFormat="1" ht="15.5">
      <c r="B16" s="19">
        <v>3</v>
      </c>
      <c r="C16" s="9" t="s">
        <v>41</v>
      </c>
      <c r="D16" s="10" t="s">
        <v>42</v>
      </c>
      <c r="E16" s="50">
        <f>'APAPA_Procurement List  '!E16+'TINCAN_Procurement List  '!E16</f>
        <v>6</v>
      </c>
      <c r="F16" s="10" t="s">
        <v>25</v>
      </c>
      <c r="G16" s="10"/>
      <c r="H16" s="20" t="s">
        <v>43</v>
      </c>
      <c r="I16" s="35" t="s">
        <v>26</v>
      </c>
      <c r="J16" s="10" t="s">
        <v>100</v>
      </c>
      <c r="K16" s="26">
        <v>36564</v>
      </c>
      <c r="L16" s="26">
        <f t="shared" si="0"/>
        <v>219384</v>
      </c>
    </row>
    <row r="17" spans="2:12" customFormat="1" ht="15.5">
      <c r="B17" s="19">
        <v>4</v>
      </c>
      <c r="C17" s="9" t="s">
        <v>44</v>
      </c>
      <c r="D17" s="10"/>
      <c r="E17" s="50">
        <f>'APAPA_Procurement List  '!E17+'TINCAN_Procurement List  '!E17</f>
        <v>30</v>
      </c>
      <c r="F17" s="10" t="s">
        <v>25</v>
      </c>
      <c r="G17" s="10"/>
      <c r="H17" s="20" t="s">
        <v>43</v>
      </c>
      <c r="I17" s="35" t="s">
        <v>26</v>
      </c>
      <c r="J17" s="10" t="s">
        <v>100</v>
      </c>
      <c r="K17" s="26">
        <v>1144</v>
      </c>
      <c r="L17" s="26">
        <f t="shared" si="0"/>
        <v>34320</v>
      </c>
    </row>
    <row r="18" spans="2:12" customFormat="1" ht="15.5">
      <c r="B18" s="19">
        <v>5</v>
      </c>
      <c r="C18" s="9" t="s">
        <v>112</v>
      </c>
      <c r="D18" s="10" t="s">
        <v>224</v>
      </c>
      <c r="E18" s="50">
        <f>'APAPA_Procurement List  '!E18+'TINCAN_Procurement List  '!E18</f>
        <v>12</v>
      </c>
      <c r="F18" s="10" t="s">
        <v>25</v>
      </c>
      <c r="G18" s="10"/>
      <c r="H18" s="10" t="s">
        <v>113</v>
      </c>
      <c r="I18" s="34" t="s">
        <v>46</v>
      </c>
      <c r="J18" s="36" t="s">
        <v>98</v>
      </c>
      <c r="K18" s="44">
        <f>55300*(1+152000/1251000)*1.06</f>
        <v>65740.250999200638</v>
      </c>
      <c r="L18" s="26">
        <f t="shared" si="0"/>
        <v>788883.01199040771</v>
      </c>
    </row>
    <row r="19" spans="2:12" customFormat="1" ht="15.5">
      <c r="B19" s="19">
        <v>6</v>
      </c>
      <c r="C19" s="9" t="s">
        <v>174</v>
      </c>
      <c r="D19" s="10" t="s">
        <v>225</v>
      </c>
      <c r="E19" s="50">
        <f>'APAPA_Procurement List  '!E19+'TINCAN_Procurement List  '!E19</f>
        <v>4</v>
      </c>
      <c r="F19" s="10" t="s">
        <v>25</v>
      </c>
      <c r="G19" s="10"/>
      <c r="H19" s="20" t="s">
        <v>43</v>
      </c>
      <c r="I19" s="34" t="s">
        <v>46</v>
      </c>
      <c r="J19" s="10" t="s">
        <v>100</v>
      </c>
      <c r="K19" s="44">
        <f>129000*1.1*(1+24000/676000)</f>
        <v>146937.8698224852</v>
      </c>
      <c r="L19" s="26">
        <f t="shared" si="0"/>
        <v>587751.47928994079</v>
      </c>
    </row>
    <row r="20" spans="2:12" customFormat="1" ht="15.5">
      <c r="B20" s="19">
        <v>7</v>
      </c>
      <c r="C20" s="9" t="s">
        <v>226</v>
      </c>
      <c r="D20" s="10" t="s">
        <v>227</v>
      </c>
      <c r="E20" s="50">
        <f>'APAPA_Procurement List  '!E20+'TINCAN_Procurement List  '!E20</f>
        <v>4</v>
      </c>
      <c r="F20" s="10" t="s">
        <v>25</v>
      </c>
      <c r="G20" s="10"/>
      <c r="H20" s="20" t="s">
        <v>43</v>
      </c>
      <c r="I20" s="37" t="s">
        <v>46</v>
      </c>
      <c r="J20" s="36" t="s">
        <v>95</v>
      </c>
      <c r="K20" s="26">
        <v>444400.00000000006</v>
      </c>
      <c r="L20" s="26">
        <f t="shared" si="0"/>
        <v>1777600.0000000002</v>
      </c>
    </row>
    <row r="21" spans="2:12" customFormat="1" ht="15.5">
      <c r="B21" s="19">
        <v>8</v>
      </c>
      <c r="C21" s="9" t="s">
        <v>45</v>
      </c>
      <c r="D21" s="10" t="s">
        <v>228</v>
      </c>
      <c r="E21" s="50">
        <f>'APAPA_Procurement List  '!E21+'TINCAN_Procurement List  '!E21</f>
        <v>4</v>
      </c>
      <c r="F21" s="10" t="s">
        <v>25</v>
      </c>
      <c r="G21" s="10"/>
      <c r="H21" s="10" t="s">
        <v>135</v>
      </c>
      <c r="I21" s="34" t="s">
        <v>46</v>
      </c>
      <c r="J21" s="36" t="s">
        <v>97</v>
      </c>
      <c r="K21" s="44">
        <v>69200</v>
      </c>
      <c r="L21" s="26">
        <f t="shared" si="0"/>
        <v>276800</v>
      </c>
    </row>
    <row r="22" spans="2:12" customFormat="1" ht="15.5">
      <c r="B22" s="19">
        <v>9</v>
      </c>
      <c r="C22" s="9" t="s">
        <v>23</v>
      </c>
      <c r="D22" s="10" t="s">
        <v>24</v>
      </c>
      <c r="E22" s="50">
        <f>'APAPA_Procurement List  '!E22+'TINCAN_Procurement List  '!E22</f>
        <v>4</v>
      </c>
      <c r="F22" s="10" t="s">
        <v>25</v>
      </c>
      <c r="G22" s="10"/>
      <c r="H22" s="10" t="s">
        <v>229</v>
      </c>
      <c r="I22" s="35" t="s">
        <v>26</v>
      </c>
      <c r="J22" s="36" t="s">
        <v>27</v>
      </c>
      <c r="K22" s="26">
        <v>10486.490626666666</v>
      </c>
      <c r="L22" s="26">
        <f t="shared" si="0"/>
        <v>41945.962506666663</v>
      </c>
    </row>
    <row r="23" spans="2:12" customFormat="1" ht="15.5">
      <c r="B23" s="19">
        <v>10</v>
      </c>
      <c r="C23" s="9" t="s">
        <v>136</v>
      </c>
      <c r="D23" s="10" t="s">
        <v>230</v>
      </c>
      <c r="E23" s="50">
        <f>'APAPA_Procurement List  '!E23+'TINCAN_Procurement List  '!E23</f>
        <v>4</v>
      </c>
      <c r="F23" s="10" t="s">
        <v>25</v>
      </c>
      <c r="G23" s="10"/>
      <c r="H23" s="10" t="s">
        <v>137</v>
      </c>
      <c r="I23" s="34" t="s">
        <v>46</v>
      </c>
      <c r="J23" s="36" t="s">
        <v>97</v>
      </c>
      <c r="K23" s="44">
        <f>106111.12/2</f>
        <v>53055.56</v>
      </c>
      <c r="L23" s="26">
        <f t="shared" si="0"/>
        <v>212222.24</v>
      </c>
    </row>
    <row r="24" spans="2:12" customFormat="1" ht="15.5">
      <c r="B24" s="19">
        <v>11</v>
      </c>
      <c r="C24" s="9" t="s">
        <v>138</v>
      </c>
      <c r="D24" s="10" t="s">
        <v>231</v>
      </c>
      <c r="E24" s="50">
        <f>'APAPA_Procurement List  '!E24+'TINCAN_Procurement List  '!E24</f>
        <v>4</v>
      </c>
      <c r="F24" s="10" t="s">
        <v>25</v>
      </c>
      <c r="G24" s="10"/>
      <c r="H24" s="10" t="s">
        <v>137</v>
      </c>
      <c r="I24" s="34" t="s">
        <v>46</v>
      </c>
      <c r="J24" s="36" t="s">
        <v>97</v>
      </c>
      <c r="K24" s="26">
        <v>24444.44</v>
      </c>
      <c r="L24" s="26">
        <f t="shared" si="0"/>
        <v>97777.76</v>
      </c>
    </row>
    <row r="25" spans="2:12" customFormat="1" ht="15.5">
      <c r="B25" s="19">
        <v>12</v>
      </c>
      <c r="C25" s="9" t="s">
        <v>114</v>
      </c>
      <c r="D25" s="10" t="s">
        <v>232</v>
      </c>
      <c r="E25" s="50">
        <f>'APAPA_Procurement List  '!E25+'TINCAN_Procurement List  '!E25</f>
        <v>8</v>
      </c>
      <c r="F25" s="10" t="s">
        <v>25</v>
      </c>
      <c r="G25" s="10"/>
      <c r="H25" s="10" t="s">
        <v>113</v>
      </c>
      <c r="I25" s="10" t="s">
        <v>49</v>
      </c>
      <c r="J25" s="36" t="s">
        <v>98</v>
      </c>
      <c r="K25" s="44">
        <f>43300*(1+152000/1251000)*1.06</f>
        <v>51474.73541167067</v>
      </c>
      <c r="L25" s="26">
        <f t="shared" si="0"/>
        <v>411797.88329336536</v>
      </c>
    </row>
    <row r="26" spans="2:12" customFormat="1" ht="15.5">
      <c r="B26" s="19">
        <v>13</v>
      </c>
      <c r="C26" s="9" t="s">
        <v>115</v>
      </c>
      <c r="D26" s="10" t="s">
        <v>233</v>
      </c>
      <c r="E26" s="50">
        <f>'APAPA_Procurement List  '!E26+'TINCAN_Procurement List  '!E26</f>
        <v>2</v>
      </c>
      <c r="F26" s="10" t="s">
        <v>25</v>
      </c>
      <c r="G26" s="10"/>
      <c r="H26" s="10" t="s">
        <v>113</v>
      </c>
      <c r="I26" s="10" t="s">
        <v>49</v>
      </c>
      <c r="J26" s="36" t="s">
        <v>98</v>
      </c>
      <c r="K26" s="44">
        <f>32800*(1+152000/1251000)*1.06</f>
        <v>38992.409272581943</v>
      </c>
      <c r="L26" s="26">
        <f t="shared" si="0"/>
        <v>77984.818545163886</v>
      </c>
    </row>
    <row r="27" spans="2:12" customFormat="1" ht="15.5">
      <c r="B27" s="19">
        <v>14</v>
      </c>
      <c r="C27" s="9" t="s">
        <v>234</v>
      </c>
      <c r="D27" s="10" t="s">
        <v>235</v>
      </c>
      <c r="E27" s="50">
        <f>'APAPA_Procurement List  '!E27+'TINCAN_Procurement List  '!E27</f>
        <v>10</v>
      </c>
      <c r="F27" s="10" t="s">
        <v>25</v>
      </c>
      <c r="G27" s="10"/>
      <c r="H27" s="10" t="s">
        <v>236</v>
      </c>
      <c r="I27" s="10" t="s">
        <v>49</v>
      </c>
      <c r="J27" s="22" t="s">
        <v>237</v>
      </c>
      <c r="K27" s="26">
        <v>17600</v>
      </c>
      <c r="L27" s="26">
        <f t="shared" si="0"/>
        <v>176000</v>
      </c>
    </row>
    <row r="28" spans="2:12" customFormat="1" ht="15.5">
      <c r="B28" s="19">
        <v>15</v>
      </c>
      <c r="C28" s="9" t="s">
        <v>110</v>
      </c>
      <c r="D28" s="10" t="s">
        <v>238</v>
      </c>
      <c r="E28" s="50">
        <f>'APAPA_Procurement List  '!E28+'TINCAN_Procurement List  '!E28</f>
        <v>4</v>
      </c>
      <c r="F28" s="10" t="s">
        <v>25</v>
      </c>
      <c r="G28" s="10"/>
      <c r="H28" s="10" t="s">
        <v>111</v>
      </c>
      <c r="I28" s="10" t="s">
        <v>49</v>
      </c>
      <c r="J28" s="10" t="s">
        <v>102</v>
      </c>
      <c r="K28" s="26">
        <v>132000</v>
      </c>
      <c r="L28" s="26">
        <f t="shared" si="0"/>
        <v>528000</v>
      </c>
    </row>
    <row r="29" spans="2:12" customFormat="1" ht="15.5">
      <c r="B29" s="19">
        <v>16</v>
      </c>
      <c r="C29" s="9" t="s">
        <v>239</v>
      </c>
      <c r="D29" s="10" t="s">
        <v>224</v>
      </c>
      <c r="E29" s="50">
        <f>'APAPA_Procurement List  '!E29+'TINCAN_Procurement List  '!E29</f>
        <v>10</v>
      </c>
      <c r="F29" s="10" t="s">
        <v>25</v>
      </c>
      <c r="G29" s="10"/>
      <c r="H29" s="10" t="s">
        <v>113</v>
      </c>
      <c r="I29" s="10" t="s">
        <v>49</v>
      </c>
      <c r="J29" s="10" t="s">
        <v>98</v>
      </c>
      <c r="K29" s="44">
        <f>38500*(1+152000/1251000)*1.06</f>
        <v>45768.529176658682</v>
      </c>
      <c r="L29" s="26">
        <f t="shared" si="0"/>
        <v>457685.29176658683</v>
      </c>
    </row>
    <row r="30" spans="2:12" customFormat="1" ht="15.5">
      <c r="B30" s="19">
        <v>17</v>
      </c>
      <c r="C30" s="9" t="s">
        <v>117</v>
      </c>
      <c r="D30" s="10" t="s">
        <v>240</v>
      </c>
      <c r="E30" s="50">
        <f>'APAPA_Procurement List  '!E30+'TINCAN_Procurement List  '!E30</f>
        <v>4</v>
      </c>
      <c r="F30" s="10" t="s">
        <v>25</v>
      </c>
      <c r="G30" s="10"/>
      <c r="H30" s="10" t="s">
        <v>113</v>
      </c>
      <c r="I30" s="10" t="s">
        <v>49</v>
      </c>
      <c r="J30" s="10" t="s">
        <v>98</v>
      </c>
      <c r="K30" s="44">
        <f>42800*(1+152000/1251000)*1.06</f>
        <v>50880.338928856916</v>
      </c>
      <c r="L30" s="26">
        <f t="shared" si="0"/>
        <v>203521.35571542766</v>
      </c>
    </row>
    <row r="31" spans="2:12" customFormat="1" ht="15.5">
      <c r="B31" s="19">
        <v>18</v>
      </c>
      <c r="C31" s="9" t="s">
        <v>241</v>
      </c>
      <c r="D31" s="10"/>
      <c r="E31" s="50">
        <f>'APAPA_Procurement List  '!E31+'TINCAN_Procurement List  '!E31</f>
        <v>24</v>
      </c>
      <c r="F31" s="10" t="s">
        <v>25</v>
      </c>
      <c r="G31" s="10"/>
      <c r="H31" s="10" t="s">
        <v>113</v>
      </c>
      <c r="I31" s="38" t="s">
        <v>64</v>
      </c>
      <c r="J31" s="10" t="s">
        <v>98</v>
      </c>
      <c r="K31" s="44">
        <f>52500*(1+152000/1251000)*1.06</f>
        <v>62411.630695443651</v>
      </c>
      <c r="L31" s="26">
        <f t="shared" si="0"/>
        <v>1497879.1366906476</v>
      </c>
    </row>
    <row r="32" spans="2:12" customFormat="1" ht="15.5">
      <c r="B32" s="19">
        <v>19</v>
      </c>
      <c r="C32" s="9" t="s">
        <v>242</v>
      </c>
      <c r="D32" s="10" t="s">
        <v>48</v>
      </c>
      <c r="E32" s="50">
        <f>'APAPA_Procurement List  '!E32+'TINCAN_Procurement List  '!E32</f>
        <v>4</v>
      </c>
      <c r="F32" s="10" t="s">
        <v>25</v>
      </c>
      <c r="G32" s="10"/>
      <c r="H32" s="10" t="s">
        <v>120</v>
      </c>
      <c r="I32" s="10" t="s">
        <v>49</v>
      </c>
      <c r="J32" s="10" t="s">
        <v>243</v>
      </c>
      <c r="K32" s="26">
        <v>157600</v>
      </c>
      <c r="L32" s="26">
        <f t="shared" si="0"/>
        <v>630400</v>
      </c>
    </row>
    <row r="33" spans="2:12" customFormat="1" ht="31">
      <c r="B33" s="19">
        <v>20</v>
      </c>
      <c r="C33" s="11" t="s">
        <v>244</v>
      </c>
      <c r="D33" s="10" t="s">
        <v>51</v>
      </c>
      <c r="E33" s="50">
        <f>'APAPA_Procurement List  '!E33+'TINCAN_Procurement List  '!E33</f>
        <v>4</v>
      </c>
      <c r="F33" s="10" t="s">
        <v>25</v>
      </c>
      <c r="G33" s="10"/>
      <c r="H33" s="10" t="s">
        <v>245</v>
      </c>
      <c r="I33" s="10" t="s">
        <v>49</v>
      </c>
      <c r="J33" s="22" t="s">
        <v>237</v>
      </c>
      <c r="K33" s="26">
        <v>50000</v>
      </c>
      <c r="L33" s="26">
        <f t="shared" si="0"/>
        <v>200000</v>
      </c>
    </row>
    <row r="34" spans="2:12" customFormat="1" ht="15.5">
      <c r="B34" s="19">
        <v>21</v>
      </c>
      <c r="C34" s="39" t="s">
        <v>246</v>
      </c>
      <c r="D34" s="10" t="s">
        <v>51</v>
      </c>
      <c r="E34" s="50">
        <f>'APAPA_Procurement List  '!E34+'TINCAN_Procurement List  '!E34</f>
        <v>2</v>
      </c>
      <c r="F34" s="10" t="s">
        <v>25</v>
      </c>
      <c r="G34" s="10"/>
      <c r="H34" s="45" t="s">
        <v>247</v>
      </c>
      <c r="I34" s="10" t="s">
        <v>49</v>
      </c>
      <c r="J34" s="22" t="s">
        <v>237</v>
      </c>
      <c r="K34" s="47">
        <v>200000</v>
      </c>
      <c r="L34" s="46">
        <f t="shared" si="0"/>
        <v>400000</v>
      </c>
    </row>
    <row r="35" spans="2:12" customFormat="1" ht="15.5">
      <c r="B35" s="19">
        <v>22</v>
      </c>
      <c r="C35" s="39" t="s">
        <v>248</v>
      </c>
      <c r="D35" s="10" t="s">
        <v>51</v>
      </c>
      <c r="E35" s="50">
        <f>'APAPA_Procurement List  '!E35+'TINCAN_Procurement List  '!E35</f>
        <v>2</v>
      </c>
      <c r="F35" s="10" t="s">
        <v>25</v>
      </c>
      <c r="G35" s="10"/>
      <c r="H35" s="45" t="s">
        <v>247</v>
      </c>
      <c r="I35" s="10" t="s">
        <v>49</v>
      </c>
      <c r="J35" s="22" t="s">
        <v>237</v>
      </c>
      <c r="K35" s="26">
        <v>600000</v>
      </c>
      <c r="L35" s="46">
        <f t="shared" si="0"/>
        <v>1200000</v>
      </c>
    </row>
    <row r="36" spans="2:12" customFormat="1" ht="15.5">
      <c r="B36" s="19">
        <v>23</v>
      </c>
      <c r="C36" s="39" t="s">
        <v>249</v>
      </c>
      <c r="D36" s="10" t="s">
        <v>51</v>
      </c>
      <c r="E36" s="50">
        <f>'APAPA_Procurement List  '!E36+'TINCAN_Procurement List  '!E36</f>
        <v>2</v>
      </c>
      <c r="F36" s="10" t="s">
        <v>25</v>
      </c>
      <c r="G36" s="10"/>
      <c r="H36" s="45" t="s">
        <v>247</v>
      </c>
      <c r="I36" s="10" t="s">
        <v>49</v>
      </c>
      <c r="J36" s="22" t="s">
        <v>237</v>
      </c>
      <c r="K36" s="47">
        <v>200000</v>
      </c>
      <c r="L36" s="46">
        <f t="shared" si="0"/>
        <v>400000</v>
      </c>
    </row>
    <row r="37" spans="2:12" customFormat="1" ht="15.5">
      <c r="B37" s="19">
        <v>24</v>
      </c>
      <c r="C37" s="39" t="s">
        <v>250</v>
      </c>
      <c r="D37" s="10" t="s">
        <v>51</v>
      </c>
      <c r="E37" s="50">
        <f>'APAPA_Procurement List  '!E37+'TINCAN_Procurement List  '!E37</f>
        <v>2</v>
      </c>
      <c r="F37" s="10" t="s">
        <v>25</v>
      </c>
      <c r="G37" s="10"/>
      <c r="H37" s="45" t="s">
        <v>247</v>
      </c>
      <c r="I37" s="10" t="s">
        <v>49</v>
      </c>
      <c r="J37" s="22" t="s">
        <v>237</v>
      </c>
      <c r="K37" s="26">
        <v>600000</v>
      </c>
      <c r="L37" s="46">
        <f t="shared" si="0"/>
        <v>1200000</v>
      </c>
    </row>
    <row r="38" spans="2:12" customFormat="1" ht="15.5">
      <c r="B38" s="19">
        <v>25</v>
      </c>
      <c r="C38" s="9" t="s">
        <v>251</v>
      </c>
      <c r="D38" s="10" t="s">
        <v>51</v>
      </c>
      <c r="E38" s="50">
        <f>'APAPA_Procurement List  '!E38+'TINCAN_Procurement List  '!E38</f>
        <v>6</v>
      </c>
      <c r="F38" s="10" t="s">
        <v>25</v>
      </c>
      <c r="G38" s="10"/>
      <c r="H38" s="10" t="s">
        <v>245</v>
      </c>
      <c r="I38" s="10" t="s">
        <v>49</v>
      </c>
      <c r="J38" s="22" t="s">
        <v>237</v>
      </c>
      <c r="K38" s="26">
        <v>100000</v>
      </c>
      <c r="L38" s="26">
        <f t="shared" si="0"/>
        <v>600000</v>
      </c>
    </row>
    <row r="39" spans="2:12" customFormat="1" ht="31">
      <c r="B39" s="19">
        <v>26</v>
      </c>
      <c r="C39" s="11" t="s">
        <v>252</v>
      </c>
      <c r="D39" s="10" t="s">
        <v>51</v>
      </c>
      <c r="E39" s="50">
        <f>'APAPA_Procurement List  '!E39+'TINCAN_Procurement List  '!E39</f>
        <v>2</v>
      </c>
      <c r="F39" s="10" t="s">
        <v>25</v>
      </c>
      <c r="G39" s="10"/>
      <c r="H39" s="10" t="s">
        <v>109</v>
      </c>
      <c r="I39" s="10" t="s">
        <v>49</v>
      </c>
      <c r="J39" s="22" t="s">
        <v>100</v>
      </c>
      <c r="K39" s="26">
        <v>388225</v>
      </c>
      <c r="L39" s="26">
        <f t="shared" si="0"/>
        <v>776450</v>
      </c>
    </row>
    <row r="40" spans="2:12" customFormat="1" ht="15.5">
      <c r="B40" s="19">
        <v>27</v>
      </c>
      <c r="C40" s="11" t="s">
        <v>253</v>
      </c>
      <c r="D40" s="10" t="s">
        <v>51</v>
      </c>
      <c r="E40" s="50">
        <f>'APAPA_Procurement List  '!E40+'TINCAN_Procurement List  '!E40</f>
        <v>2</v>
      </c>
      <c r="F40" s="10" t="s">
        <v>25</v>
      </c>
      <c r="G40" s="10"/>
      <c r="H40" s="10"/>
      <c r="I40" s="10" t="s">
        <v>49</v>
      </c>
      <c r="J40" s="22"/>
      <c r="K40" s="26">
        <v>300000</v>
      </c>
      <c r="L40" s="26">
        <f t="shared" si="0"/>
        <v>600000</v>
      </c>
    </row>
    <row r="41" spans="2:12" customFormat="1" ht="15.5">
      <c r="B41" s="19">
        <v>28</v>
      </c>
      <c r="C41" s="9" t="s">
        <v>119</v>
      </c>
      <c r="D41" s="10" t="s">
        <v>254</v>
      </c>
      <c r="E41" s="50">
        <f>'APAPA_Procurement List  '!E41+'TINCAN_Procurement List  '!E41</f>
        <v>4</v>
      </c>
      <c r="F41" s="10" t="s">
        <v>25</v>
      </c>
      <c r="G41" s="10"/>
      <c r="H41" s="10" t="s">
        <v>120</v>
      </c>
      <c r="I41" s="10" t="s">
        <v>49</v>
      </c>
      <c r="J41" s="10" t="s">
        <v>98</v>
      </c>
      <c r="K41" s="44">
        <f>756000*(1+261200/2323200)</f>
        <v>840997.93388429761</v>
      </c>
      <c r="L41" s="26">
        <f t="shared" si="0"/>
        <v>3363991.7355371905</v>
      </c>
    </row>
    <row r="42" spans="2:12" customFormat="1" ht="15.5">
      <c r="B42" s="19">
        <v>29</v>
      </c>
      <c r="C42" s="9" t="s">
        <v>121</v>
      </c>
      <c r="D42" s="10" t="s">
        <v>255</v>
      </c>
      <c r="E42" s="50">
        <f>'APAPA_Procurement List  '!E42+'TINCAN_Procurement List  '!E42</f>
        <v>2</v>
      </c>
      <c r="F42" s="10" t="s">
        <v>25</v>
      </c>
      <c r="G42" s="10"/>
      <c r="H42" s="10" t="s">
        <v>120</v>
      </c>
      <c r="I42" s="10" t="s">
        <v>49</v>
      </c>
      <c r="J42" s="10" t="s">
        <v>98</v>
      </c>
      <c r="K42" s="44">
        <f>637600*(1+117593/812600)</f>
        <v>729868.39379768656</v>
      </c>
      <c r="L42" s="26">
        <f t="shared" si="0"/>
        <v>1459736.7875953731</v>
      </c>
    </row>
    <row r="43" spans="2:12" customFormat="1" ht="15.5">
      <c r="B43" s="19">
        <v>30</v>
      </c>
      <c r="C43" s="9" t="s">
        <v>122</v>
      </c>
      <c r="D43" s="10" t="s">
        <v>256</v>
      </c>
      <c r="E43" s="50">
        <f>'APAPA_Procurement List  '!E43+'TINCAN_Procurement List  '!E43</f>
        <v>2</v>
      </c>
      <c r="F43" s="10" t="s">
        <v>25</v>
      </c>
      <c r="G43" s="10"/>
      <c r="H43" s="10" t="s">
        <v>120</v>
      </c>
      <c r="I43" s="10" t="s">
        <v>49</v>
      </c>
      <c r="J43" s="10" t="s">
        <v>98</v>
      </c>
      <c r="K43" s="26">
        <v>665000</v>
      </c>
      <c r="L43" s="26">
        <f t="shared" si="0"/>
        <v>1330000</v>
      </c>
    </row>
    <row r="44" spans="2:12" customFormat="1" ht="15.5">
      <c r="B44" s="19">
        <v>31</v>
      </c>
      <c r="C44" s="9" t="s">
        <v>123</v>
      </c>
      <c r="D44" s="10" t="s">
        <v>257</v>
      </c>
      <c r="E44" s="50">
        <f>'APAPA_Procurement List  '!E44+'TINCAN_Procurement List  '!E44</f>
        <v>2</v>
      </c>
      <c r="F44" s="10" t="s">
        <v>25</v>
      </c>
      <c r="G44" s="10"/>
      <c r="H44" s="10" t="s">
        <v>120</v>
      </c>
      <c r="I44" s="10" t="s">
        <v>49</v>
      </c>
      <c r="J44" s="10" t="s">
        <v>98</v>
      </c>
      <c r="K44" s="26">
        <v>313000</v>
      </c>
      <c r="L44" s="26">
        <f t="shared" si="0"/>
        <v>626000</v>
      </c>
    </row>
    <row r="45" spans="2:12" customFormat="1" ht="15.5">
      <c r="B45" s="19">
        <v>32</v>
      </c>
      <c r="C45" s="9" t="s">
        <v>124</v>
      </c>
      <c r="D45" s="10" t="s">
        <v>258</v>
      </c>
      <c r="E45" s="50">
        <f>'APAPA_Procurement List  '!E45+'TINCAN_Procurement List  '!E45</f>
        <v>4</v>
      </c>
      <c r="F45" s="10" t="s">
        <v>25</v>
      </c>
      <c r="G45" s="10"/>
      <c r="H45" s="10" t="s">
        <v>120</v>
      </c>
      <c r="I45" s="10" t="s">
        <v>49</v>
      </c>
      <c r="J45" s="10" t="s">
        <v>98</v>
      </c>
      <c r="K45" s="26">
        <v>182500</v>
      </c>
      <c r="L45" s="26">
        <f t="shared" si="0"/>
        <v>730000</v>
      </c>
    </row>
    <row r="46" spans="2:12" customFormat="1" ht="15.5">
      <c r="B46" s="19">
        <v>33</v>
      </c>
      <c r="C46" s="9" t="s">
        <v>259</v>
      </c>
      <c r="D46" s="10" t="s">
        <v>260</v>
      </c>
      <c r="E46" s="50">
        <f>'APAPA_Procurement List  '!E46+'TINCAN_Procurement List  '!E46</f>
        <v>2</v>
      </c>
      <c r="F46" s="10" t="s">
        <v>25</v>
      </c>
      <c r="G46" s="10"/>
      <c r="H46" s="10" t="s">
        <v>120</v>
      </c>
      <c r="I46" s="10" t="s">
        <v>49</v>
      </c>
      <c r="J46" s="10" t="s">
        <v>98</v>
      </c>
      <c r="K46" s="44">
        <f>175000*(1+117593/812600)</f>
        <v>200324.60620231359</v>
      </c>
      <c r="L46" s="26">
        <f t="shared" ref="L46:L76" si="1">K46*E46</f>
        <v>400649.21240462718</v>
      </c>
    </row>
    <row r="47" spans="2:12" customFormat="1" ht="15.5">
      <c r="B47" s="19">
        <v>34</v>
      </c>
      <c r="C47" s="11" t="s">
        <v>50</v>
      </c>
      <c r="D47" s="10" t="s">
        <v>51</v>
      </c>
      <c r="E47" s="50">
        <f>'APAPA_Procurement List  '!E47+'TINCAN_Procurement List  '!E47</f>
        <v>2</v>
      </c>
      <c r="F47" s="10" t="s">
        <v>25</v>
      </c>
      <c r="G47" s="10"/>
      <c r="H47" s="10" t="s">
        <v>261</v>
      </c>
      <c r="I47" s="40" t="s">
        <v>52</v>
      </c>
      <c r="J47" s="10" t="s">
        <v>262</v>
      </c>
      <c r="K47" s="47">
        <v>895290.00000000012</v>
      </c>
      <c r="L47" s="21">
        <f t="shared" si="1"/>
        <v>1790580.0000000002</v>
      </c>
    </row>
    <row r="48" spans="2:12" customFormat="1" ht="15.5">
      <c r="B48" s="19">
        <v>35</v>
      </c>
      <c r="C48" s="11" t="s">
        <v>53</v>
      </c>
      <c r="D48" s="10" t="s">
        <v>51</v>
      </c>
      <c r="E48" s="50">
        <f>'APAPA_Procurement List  '!E48+'TINCAN_Procurement List  '!E48</f>
        <v>2</v>
      </c>
      <c r="F48" s="10" t="s">
        <v>25</v>
      </c>
      <c r="G48" s="10"/>
      <c r="H48" s="10" t="s">
        <v>263</v>
      </c>
      <c r="I48" s="40" t="s">
        <v>52</v>
      </c>
      <c r="J48" s="10" t="s">
        <v>262</v>
      </c>
      <c r="K48" s="47">
        <v>1530270.0000000002</v>
      </c>
      <c r="L48" s="21">
        <f t="shared" si="1"/>
        <v>3060540.0000000005</v>
      </c>
    </row>
    <row r="49" spans="2:12" customFormat="1" ht="15.5">
      <c r="B49" s="19">
        <v>36</v>
      </c>
      <c r="C49" s="11" t="s">
        <v>264</v>
      </c>
      <c r="D49" s="10" t="s">
        <v>51</v>
      </c>
      <c r="E49" s="50">
        <f>'APAPA_Procurement List  '!E49+'TINCAN_Procurement List  '!E49</f>
        <v>2</v>
      </c>
      <c r="F49" s="10" t="s">
        <v>25</v>
      </c>
      <c r="G49" s="10"/>
      <c r="H49" s="10" t="s">
        <v>261</v>
      </c>
      <c r="I49" s="40" t="s">
        <v>52</v>
      </c>
      <c r="J49" s="10" t="s">
        <v>262</v>
      </c>
      <c r="K49" s="47">
        <v>176250</v>
      </c>
      <c r="L49" s="21">
        <f t="shared" si="1"/>
        <v>352500</v>
      </c>
    </row>
    <row r="50" spans="2:12" customFormat="1" ht="31">
      <c r="B50" s="19">
        <v>37</v>
      </c>
      <c r="C50" s="11" t="s">
        <v>265</v>
      </c>
      <c r="D50" s="10" t="s">
        <v>51</v>
      </c>
      <c r="E50" s="50">
        <f>'APAPA_Procurement List  '!E50+'TINCAN_Procurement List  '!E50</f>
        <v>2</v>
      </c>
      <c r="F50" s="10" t="s">
        <v>25</v>
      </c>
      <c r="G50" s="10"/>
      <c r="H50" s="10" t="s">
        <v>266</v>
      </c>
      <c r="I50" s="40" t="s">
        <v>52</v>
      </c>
      <c r="J50" s="10" t="s">
        <v>262</v>
      </c>
      <c r="K50" s="47">
        <v>272981</v>
      </c>
      <c r="L50" s="21">
        <f t="shared" si="1"/>
        <v>545962</v>
      </c>
    </row>
    <row r="51" spans="2:12" customFormat="1" ht="31">
      <c r="B51" s="19">
        <v>38</v>
      </c>
      <c r="C51" s="11" t="s">
        <v>126</v>
      </c>
      <c r="D51" s="10" t="s">
        <v>51</v>
      </c>
      <c r="E51" s="50">
        <f>'APAPA_Procurement List  '!E51+'TINCAN_Procurement List  '!E51</f>
        <v>2</v>
      </c>
      <c r="F51" s="10" t="s">
        <v>25</v>
      </c>
      <c r="G51" s="10"/>
      <c r="H51" s="10" t="s">
        <v>120</v>
      </c>
      <c r="I51" s="40" t="s">
        <v>52</v>
      </c>
      <c r="J51" s="10" t="s">
        <v>98</v>
      </c>
      <c r="K51" s="47">
        <v>511826</v>
      </c>
      <c r="L51" s="21">
        <f t="shared" si="1"/>
        <v>1023652</v>
      </c>
    </row>
    <row r="52" spans="2:12" customFormat="1" ht="62">
      <c r="B52" s="19">
        <v>39</v>
      </c>
      <c r="C52" s="11" t="s">
        <v>267</v>
      </c>
      <c r="D52" s="10" t="s">
        <v>51</v>
      </c>
      <c r="E52" s="50">
        <f>'APAPA_Procurement List  '!E52+'TINCAN_Procurement List  '!E52</f>
        <v>2</v>
      </c>
      <c r="F52" s="10" t="s">
        <v>25</v>
      </c>
      <c r="G52" s="10"/>
      <c r="H52" s="10" t="s">
        <v>268</v>
      </c>
      <c r="I52" s="40" t="s">
        <v>52</v>
      </c>
      <c r="J52" s="10" t="s">
        <v>269</v>
      </c>
      <c r="K52" s="47">
        <v>2248413.2680000002</v>
      </c>
      <c r="L52" s="21">
        <f t="shared" si="1"/>
        <v>4496826.5360000003</v>
      </c>
    </row>
    <row r="53" spans="2:12" customFormat="1" ht="15.5">
      <c r="B53" s="19">
        <v>40</v>
      </c>
      <c r="C53" s="9" t="s">
        <v>188</v>
      </c>
      <c r="D53" s="10" t="s">
        <v>51</v>
      </c>
      <c r="E53" s="50">
        <f>'APAPA_Procurement List  '!E53+'TINCAN_Procurement List  '!E53</f>
        <v>4</v>
      </c>
      <c r="F53" s="10" t="s">
        <v>25</v>
      </c>
      <c r="G53" s="10"/>
      <c r="H53" s="10" t="s">
        <v>189</v>
      </c>
      <c r="I53" s="40" t="s">
        <v>52</v>
      </c>
      <c r="J53" s="10" t="s">
        <v>96</v>
      </c>
      <c r="K53" s="47">
        <v>378333.5</v>
      </c>
      <c r="L53" s="21">
        <f t="shared" si="1"/>
        <v>1513334</v>
      </c>
    </row>
    <row r="54" spans="2:12" customFormat="1" ht="15.5">
      <c r="B54" s="19">
        <v>41</v>
      </c>
      <c r="C54" s="11" t="s">
        <v>270</v>
      </c>
      <c r="D54" s="10" t="s">
        <v>51</v>
      </c>
      <c r="E54" s="50">
        <f>'APAPA_Procurement List  '!E54+'TINCAN_Procurement List  '!E54</f>
        <v>2</v>
      </c>
      <c r="F54" s="10" t="s">
        <v>25</v>
      </c>
      <c r="G54" s="10"/>
      <c r="H54" s="10" t="s">
        <v>271</v>
      </c>
      <c r="I54" s="40" t="s">
        <v>52</v>
      </c>
      <c r="J54" s="22" t="s">
        <v>237</v>
      </c>
      <c r="K54" s="47">
        <v>195000</v>
      </c>
      <c r="L54" s="21">
        <f t="shared" si="1"/>
        <v>390000</v>
      </c>
    </row>
    <row r="55" spans="2:12" customFormat="1" ht="15.5">
      <c r="B55" s="19">
        <v>42</v>
      </c>
      <c r="C55" s="9" t="s">
        <v>272</v>
      </c>
      <c r="D55" s="10" t="s">
        <v>273</v>
      </c>
      <c r="E55" s="50">
        <f>'APAPA_Procurement List  '!E55+'TINCAN_Procurement List  '!E55</f>
        <v>2</v>
      </c>
      <c r="F55" s="10" t="s">
        <v>25</v>
      </c>
      <c r="G55" s="10"/>
      <c r="H55" s="20" t="s">
        <v>43</v>
      </c>
      <c r="I55" s="10" t="s">
        <v>49</v>
      </c>
      <c r="J55" s="10" t="s">
        <v>95</v>
      </c>
      <c r="K55" s="47">
        <v>19800</v>
      </c>
      <c r="L55" s="21">
        <f t="shared" si="1"/>
        <v>39600</v>
      </c>
    </row>
    <row r="56" spans="2:12" customFormat="1" ht="15.5">
      <c r="B56" s="19">
        <v>43</v>
      </c>
      <c r="C56" s="9" t="s">
        <v>274</v>
      </c>
      <c r="D56" s="10" t="s">
        <v>273</v>
      </c>
      <c r="E56" s="50">
        <f>'APAPA_Procurement List  '!E56+'TINCAN_Procurement List  '!E56</f>
        <v>2</v>
      </c>
      <c r="F56" s="10" t="s">
        <v>25</v>
      </c>
      <c r="G56" s="10"/>
      <c r="H56" s="41" t="s">
        <v>275</v>
      </c>
      <c r="I56" s="10" t="s">
        <v>49</v>
      </c>
      <c r="J56" s="22" t="s">
        <v>237</v>
      </c>
      <c r="K56" s="47">
        <v>12000</v>
      </c>
      <c r="L56" s="21">
        <f t="shared" si="1"/>
        <v>24000</v>
      </c>
    </row>
    <row r="57" spans="2:12" customFormat="1" ht="15.5">
      <c r="B57" s="19">
        <v>44</v>
      </c>
      <c r="C57" s="9" t="s">
        <v>276</v>
      </c>
      <c r="D57" s="10" t="s">
        <v>51</v>
      </c>
      <c r="E57" s="50">
        <f>'APAPA_Procurement List  '!E57+'TINCAN_Procurement List  '!E57</f>
        <v>12</v>
      </c>
      <c r="F57" s="10" t="s">
        <v>25</v>
      </c>
      <c r="G57" s="10"/>
      <c r="H57" s="10" t="s">
        <v>277</v>
      </c>
      <c r="I57" s="10" t="s">
        <v>49</v>
      </c>
      <c r="J57" s="22" t="s">
        <v>237</v>
      </c>
      <c r="K57" s="47">
        <v>1500</v>
      </c>
      <c r="L57" s="21">
        <f t="shared" si="1"/>
        <v>18000</v>
      </c>
    </row>
    <row r="58" spans="2:12" customFormat="1" ht="15.5">
      <c r="B58" s="19">
        <v>45</v>
      </c>
      <c r="C58" s="11" t="s">
        <v>130</v>
      </c>
      <c r="D58" s="10" t="s">
        <v>51</v>
      </c>
      <c r="E58" s="50">
        <f>'APAPA_Procurement List  '!E58+'TINCAN_Procurement List  '!E58</f>
        <v>6</v>
      </c>
      <c r="F58" s="10" t="s">
        <v>25</v>
      </c>
      <c r="G58" s="10"/>
      <c r="H58" s="10" t="s">
        <v>131</v>
      </c>
      <c r="I58" s="10" t="s">
        <v>49</v>
      </c>
      <c r="J58" s="10" t="s">
        <v>103</v>
      </c>
      <c r="K58" s="47">
        <v>135692.05000000002</v>
      </c>
      <c r="L58" s="21">
        <f t="shared" si="1"/>
        <v>814152.3</v>
      </c>
    </row>
    <row r="59" spans="2:12" customFormat="1" ht="15.5">
      <c r="B59" s="19">
        <v>46</v>
      </c>
      <c r="C59" s="9" t="s">
        <v>278</v>
      </c>
      <c r="D59" s="10" t="s">
        <v>51</v>
      </c>
      <c r="E59" s="50">
        <f>'APAPA_Procurement List  '!E59+'TINCAN_Procurement List  '!E59</f>
        <v>6</v>
      </c>
      <c r="F59" s="10" t="s">
        <v>25</v>
      </c>
      <c r="G59" s="10"/>
      <c r="H59" s="10" t="s">
        <v>68</v>
      </c>
      <c r="I59" s="10" t="s">
        <v>49</v>
      </c>
      <c r="J59" s="22" t="s">
        <v>237</v>
      </c>
      <c r="K59" s="47">
        <v>24000</v>
      </c>
      <c r="L59" s="21">
        <f t="shared" si="1"/>
        <v>144000</v>
      </c>
    </row>
    <row r="60" spans="2:12" customFormat="1" ht="15.5">
      <c r="B60" s="19">
        <v>47</v>
      </c>
      <c r="C60" s="9" t="s">
        <v>279</v>
      </c>
      <c r="D60" s="10" t="s">
        <v>51</v>
      </c>
      <c r="E60" s="50">
        <f>'APAPA_Procurement List  '!E60+'TINCAN_Procurement List  '!E60</f>
        <v>4</v>
      </c>
      <c r="F60" s="10" t="s">
        <v>25</v>
      </c>
      <c r="G60" s="10"/>
      <c r="H60" s="10" t="s">
        <v>68</v>
      </c>
      <c r="I60" s="10" t="s">
        <v>49</v>
      </c>
      <c r="J60" s="22" t="s">
        <v>237</v>
      </c>
      <c r="K60" s="47">
        <v>38000</v>
      </c>
      <c r="L60" s="21">
        <f t="shared" si="1"/>
        <v>152000</v>
      </c>
    </row>
    <row r="61" spans="2:12" customFormat="1" ht="15.5">
      <c r="B61" s="19">
        <v>48</v>
      </c>
      <c r="C61" s="9" t="s">
        <v>280</v>
      </c>
      <c r="D61" s="10" t="s">
        <v>51</v>
      </c>
      <c r="E61" s="50">
        <f>'APAPA_Procurement List  '!E61+'TINCAN_Procurement List  '!E61</f>
        <v>4</v>
      </c>
      <c r="F61" s="10" t="s">
        <v>25</v>
      </c>
      <c r="G61" s="10"/>
      <c r="H61" s="10" t="s">
        <v>68</v>
      </c>
      <c r="I61" s="10" t="s">
        <v>49</v>
      </c>
      <c r="J61" s="22" t="s">
        <v>237</v>
      </c>
      <c r="K61" s="47">
        <v>11000</v>
      </c>
      <c r="L61" s="21">
        <f t="shared" si="1"/>
        <v>44000</v>
      </c>
    </row>
    <row r="62" spans="2:12" customFormat="1" ht="15.5">
      <c r="B62" s="19">
        <v>49</v>
      </c>
      <c r="C62" s="9" t="s">
        <v>281</v>
      </c>
      <c r="D62" s="10" t="s">
        <v>51</v>
      </c>
      <c r="E62" s="50">
        <f>'APAPA_Procurement List  '!E62+'TINCAN_Procurement List  '!E62</f>
        <v>2</v>
      </c>
      <c r="F62" s="10" t="s">
        <v>25</v>
      </c>
      <c r="G62" s="10"/>
      <c r="H62" s="10" t="s">
        <v>68</v>
      </c>
      <c r="I62" s="10" t="s">
        <v>49</v>
      </c>
      <c r="J62" s="22" t="s">
        <v>237</v>
      </c>
      <c r="K62" s="47">
        <v>20000</v>
      </c>
      <c r="L62" s="21">
        <f t="shared" si="1"/>
        <v>40000</v>
      </c>
    </row>
    <row r="63" spans="2:12" customFormat="1" ht="15.5">
      <c r="B63" s="19">
        <v>50</v>
      </c>
      <c r="C63" s="9" t="s">
        <v>282</v>
      </c>
      <c r="D63" s="10" t="s">
        <v>51</v>
      </c>
      <c r="E63" s="50">
        <f>'APAPA_Procurement List  '!E63+'TINCAN_Procurement List  '!E63</f>
        <v>4</v>
      </c>
      <c r="F63" s="10" t="s">
        <v>25</v>
      </c>
      <c r="G63" s="10"/>
      <c r="H63" s="10" t="s">
        <v>68</v>
      </c>
      <c r="I63" s="10" t="s">
        <v>49</v>
      </c>
      <c r="J63" s="22" t="s">
        <v>237</v>
      </c>
      <c r="K63" s="47">
        <v>58000</v>
      </c>
      <c r="L63" s="21">
        <f t="shared" si="1"/>
        <v>232000</v>
      </c>
    </row>
    <row r="64" spans="2:12" customFormat="1" ht="15.5">
      <c r="B64" s="19">
        <v>51</v>
      </c>
      <c r="C64" s="9" t="s">
        <v>283</v>
      </c>
      <c r="D64" s="10" t="s">
        <v>51</v>
      </c>
      <c r="E64" s="50">
        <f>'APAPA_Procurement List  '!E64+'TINCAN_Procurement List  '!E64</f>
        <v>2</v>
      </c>
      <c r="F64" s="10" t="s">
        <v>25</v>
      </c>
      <c r="G64" s="10"/>
      <c r="H64" s="10" t="s">
        <v>68</v>
      </c>
      <c r="I64" s="10" t="s">
        <v>49</v>
      </c>
      <c r="J64" s="22" t="s">
        <v>237</v>
      </c>
      <c r="K64" s="47">
        <v>50000</v>
      </c>
      <c r="L64" s="21">
        <f t="shared" si="1"/>
        <v>100000</v>
      </c>
    </row>
    <row r="65" spans="2:12" customFormat="1" ht="15.5">
      <c r="B65" s="19">
        <v>52</v>
      </c>
      <c r="C65" s="11" t="s">
        <v>74</v>
      </c>
      <c r="D65" s="10" t="s">
        <v>75</v>
      </c>
      <c r="E65" s="50">
        <f>'APAPA_Procurement List  '!E65+'TINCAN_Procurement List  '!E65</f>
        <v>20</v>
      </c>
      <c r="F65" s="10" t="s">
        <v>25</v>
      </c>
      <c r="G65" s="10"/>
      <c r="H65" s="10" t="s">
        <v>284</v>
      </c>
      <c r="I65" s="38" t="s">
        <v>64</v>
      </c>
      <c r="J65" s="22" t="s">
        <v>237</v>
      </c>
      <c r="K65" s="47">
        <v>2750</v>
      </c>
      <c r="L65" s="21">
        <f t="shared" si="1"/>
        <v>55000</v>
      </c>
    </row>
    <row r="66" spans="2:12" customFormat="1" ht="15.5">
      <c r="B66" s="19">
        <v>53</v>
      </c>
      <c r="C66" s="11" t="s">
        <v>76</v>
      </c>
      <c r="D66" s="10" t="s">
        <v>77</v>
      </c>
      <c r="E66" s="50">
        <f>'APAPA_Procurement List  '!E66+'TINCAN_Procurement List  '!E66</f>
        <v>40</v>
      </c>
      <c r="F66" s="10" t="s">
        <v>25</v>
      </c>
      <c r="G66" s="10"/>
      <c r="H66" s="10" t="s">
        <v>284</v>
      </c>
      <c r="I66" s="38" t="s">
        <v>64</v>
      </c>
      <c r="J66" s="22" t="s">
        <v>237</v>
      </c>
      <c r="K66" s="47">
        <v>2500</v>
      </c>
      <c r="L66" s="21">
        <f t="shared" si="1"/>
        <v>100000</v>
      </c>
    </row>
    <row r="67" spans="2:12" customFormat="1" ht="15.5">
      <c r="B67" s="19">
        <v>54</v>
      </c>
      <c r="C67" s="11" t="s">
        <v>146</v>
      </c>
      <c r="D67" s="10" t="s">
        <v>51</v>
      </c>
      <c r="E67" s="50">
        <f>'APAPA_Procurement List  '!E67+'TINCAN_Procurement List  '!E67</f>
        <v>2</v>
      </c>
      <c r="F67" s="10" t="s">
        <v>25</v>
      </c>
      <c r="G67" s="10"/>
      <c r="H67" s="10" t="s">
        <v>147</v>
      </c>
      <c r="I67" s="38" t="s">
        <v>64</v>
      </c>
      <c r="J67" s="10" t="s">
        <v>101</v>
      </c>
      <c r="K67" s="47">
        <v>97146.825000000012</v>
      </c>
      <c r="L67" s="21">
        <f t="shared" si="1"/>
        <v>194293.65000000002</v>
      </c>
    </row>
    <row r="68" spans="2:12" customFormat="1" ht="31">
      <c r="B68" s="19">
        <v>55</v>
      </c>
      <c r="C68" s="9" t="s">
        <v>127</v>
      </c>
      <c r="D68" s="42" t="s">
        <v>285</v>
      </c>
      <c r="E68" s="50">
        <f>'APAPA_Procurement List  '!E68+'TINCAN_Procurement List  '!E68</f>
        <v>4</v>
      </c>
      <c r="F68" s="10" t="s">
        <v>25</v>
      </c>
      <c r="G68" s="10"/>
      <c r="H68" s="10" t="s">
        <v>120</v>
      </c>
      <c r="I68" s="38" t="s">
        <v>64</v>
      </c>
      <c r="J68" s="10" t="s">
        <v>98</v>
      </c>
      <c r="K68" s="44">
        <f>274900*(1+261200/2323200)</f>
        <v>305807.31749311293</v>
      </c>
      <c r="L68" s="21">
        <f t="shared" si="1"/>
        <v>1223229.2699724517</v>
      </c>
    </row>
    <row r="69" spans="2:12" customFormat="1" ht="15.5">
      <c r="B69" s="19">
        <v>56</v>
      </c>
      <c r="C69" s="9" t="s">
        <v>167</v>
      </c>
      <c r="D69" s="10" t="s">
        <v>286</v>
      </c>
      <c r="E69" s="50">
        <f>'APAPA_Procurement List  '!E69+'TINCAN_Procurement List  '!E69</f>
        <v>4</v>
      </c>
      <c r="F69" s="10" t="s">
        <v>25</v>
      </c>
      <c r="G69" s="10"/>
      <c r="H69" s="10" t="s">
        <v>168</v>
      </c>
      <c r="I69" s="38" t="s">
        <v>64</v>
      </c>
      <c r="J69" s="10" t="s">
        <v>104</v>
      </c>
      <c r="K69" s="47">
        <v>128400.00000000001</v>
      </c>
      <c r="L69" s="21">
        <f t="shared" si="1"/>
        <v>513600.00000000006</v>
      </c>
    </row>
    <row r="70" spans="2:12" customFormat="1" ht="15.5">
      <c r="B70" s="19">
        <v>57</v>
      </c>
      <c r="C70" s="9" t="s">
        <v>169</v>
      </c>
      <c r="D70" s="10" t="s">
        <v>287</v>
      </c>
      <c r="E70" s="50">
        <f>'APAPA_Procurement List  '!E70+'TINCAN_Procurement List  '!E70</f>
        <v>2</v>
      </c>
      <c r="F70" s="10" t="s">
        <v>25</v>
      </c>
      <c r="G70" s="10"/>
      <c r="H70" s="10" t="s">
        <v>170</v>
      </c>
      <c r="I70" s="38" t="s">
        <v>64</v>
      </c>
      <c r="J70" s="10" t="s">
        <v>99</v>
      </c>
      <c r="K70" s="48">
        <f>(820000/2)*1.1</f>
        <v>451000.00000000006</v>
      </c>
      <c r="L70" s="21">
        <f t="shared" si="1"/>
        <v>902000.00000000012</v>
      </c>
    </row>
    <row r="71" spans="2:12" customFormat="1" ht="15.5">
      <c r="B71" s="19">
        <v>58</v>
      </c>
      <c r="C71" s="9" t="s">
        <v>190</v>
      </c>
      <c r="D71" s="10" t="s">
        <v>51</v>
      </c>
      <c r="E71" s="50">
        <f>'APAPA_Procurement List  '!E71+'TINCAN_Procurement List  '!E71</f>
        <v>6</v>
      </c>
      <c r="F71" s="10" t="s">
        <v>25</v>
      </c>
      <c r="G71" s="10"/>
      <c r="H71" s="10" t="s">
        <v>191</v>
      </c>
      <c r="I71" s="38" t="s">
        <v>64</v>
      </c>
      <c r="J71" s="10" t="s">
        <v>96</v>
      </c>
      <c r="K71" s="48">
        <f>(20500+5000)*1.1</f>
        <v>28050.000000000004</v>
      </c>
      <c r="L71" s="21">
        <f t="shared" si="1"/>
        <v>168300.00000000003</v>
      </c>
    </row>
    <row r="72" spans="2:12" customFormat="1" ht="15.5">
      <c r="B72" s="19">
        <v>59</v>
      </c>
      <c r="C72" s="9" t="s">
        <v>128</v>
      </c>
      <c r="D72" s="10" t="s">
        <v>51</v>
      </c>
      <c r="E72" s="50">
        <f>'APAPA_Procurement List  '!E72+'TINCAN_Procurement List  '!E72</f>
        <v>2</v>
      </c>
      <c r="F72" s="10" t="s">
        <v>25</v>
      </c>
      <c r="G72" s="10"/>
      <c r="H72" s="10" t="s">
        <v>129</v>
      </c>
      <c r="I72" s="38" t="s">
        <v>64</v>
      </c>
      <c r="J72" s="10" t="s">
        <v>98</v>
      </c>
      <c r="K72" s="47">
        <v>188250</v>
      </c>
      <c r="L72" s="21">
        <f t="shared" si="1"/>
        <v>376500</v>
      </c>
    </row>
    <row r="73" spans="2:12" customFormat="1" ht="15.5">
      <c r="B73" s="19">
        <v>60</v>
      </c>
      <c r="C73" s="9" t="s">
        <v>288</v>
      </c>
      <c r="D73" s="10" t="s">
        <v>51</v>
      </c>
      <c r="E73" s="50">
        <f>'APAPA_Procurement List  '!E73+'TINCAN_Procurement List  '!E73</f>
        <v>4</v>
      </c>
      <c r="F73" s="10" t="s">
        <v>25</v>
      </c>
      <c r="G73" s="10"/>
      <c r="H73" s="10" t="s">
        <v>193</v>
      </c>
      <c r="I73" s="38" t="s">
        <v>64</v>
      </c>
      <c r="J73" s="10" t="s">
        <v>96</v>
      </c>
      <c r="K73" s="47">
        <v>12572.5</v>
      </c>
      <c r="L73" s="21">
        <f t="shared" si="1"/>
        <v>50290</v>
      </c>
    </row>
    <row r="74" spans="2:12" customFormat="1" ht="31">
      <c r="B74" s="19">
        <v>61</v>
      </c>
      <c r="C74" s="9" t="s">
        <v>63</v>
      </c>
      <c r="D74" s="10" t="s">
        <v>51</v>
      </c>
      <c r="E74" s="50">
        <f>'APAPA_Procurement List  '!E74+'TINCAN_Procurement List  '!E74</f>
        <v>8</v>
      </c>
      <c r="F74" s="10" t="s">
        <v>25</v>
      </c>
      <c r="G74" s="10"/>
      <c r="H74" s="42" t="s">
        <v>289</v>
      </c>
      <c r="I74" s="38" t="s">
        <v>64</v>
      </c>
      <c r="J74" s="10" t="s">
        <v>269</v>
      </c>
      <c r="K74" s="47">
        <v>38100</v>
      </c>
      <c r="L74" s="21">
        <f t="shared" si="1"/>
        <v>304800</v>
      </c>
    </row>
    <row r="75" spans="2:12" customFormat="1" ht="15.5">
      <c r="B75" s="19">
        <v>62</v>
      </c>
      <c r="C75" s="9" t="s">
        <v>132</v>
      </c>
      <c r="D75" s="10" t="s">
        <v>51</v>
      </c>
      <c r="E75" s="50">
        <f>'APAPA_Procurement List  '!E75+'TINCAN_Procurement List  '!E75</f>
        <v>8</v>
      </c>
      <c r="F75" s="10" t="s">
        <v>25</v>
      </c>
      <c r="G75" s="10"/>
      <c r="H75" s="10" t="s">
        <v>133</v>
      </c>
      <c r="I75" s="38" t="s">
        <v>64</v>
      </c>
      <c r="J75" s="10" t="s">
        <v>105</v>
      </c>
      <c r="K75" s="47">
        <v>25260</v>
      </c>
      <c r="L75" s="21">
        <f t="shared" si="1"/>
        <v>202080</v>
      </c>
    </row>
    <row r="76" spans="2:12" customFormat="1" ht="15.5">
      <c r="B76" s="19">
        <v>63</v>
      </c>
      <c r="C76" s="9" t="s">
        <v>290</v>
      </c>
      <c r="D76" s="10" t="s">
        <v>51</v>
      </c>
      <c r="E76" s="50">
        <f>'APAPA_Procurement List  '!E76+'TINCAN_Procurement List  '!E76</f>
        <v>4</v>
      </c>
      <c r="F76" s="10" t="s">
        <v>25</v>
      </c>
      <c r="G76" s="10"/>
      <c r="H76" s="10" t="s">
        <v>245</v>
      </c>
      <c r="I76" s="43" t="s">
        <v>60</v>
      </c>
      <c r="J76" s="22" t="s">
        <v>237</v>
      </c>
      <c r="K76" s="47">
        <v>80000</v>
      </c>
      <c r="L76" s="21">
        <f t="shared" si="1"/>
        <v>320000</v>
      </c>
    </row>
    <row r="77" spans="2:12" customFormat="1" ht="15.5">
      <c r="B77" s="19">
        <v>64</v>
      </c>
      <c r="C77" s="9" t="s">
        <v>59</v>
      </c>
      <c r="D77" s="10" t="s">
        <v>51</v>
      </c>
      <c r="E77" s="50">
        <f>'APAPA_Procurement List  '!E77+'TINCAN_Procurement List  '!E77</f>
        <v>2</v>
      </c>
      <c r="F77" s="10" t="s">
        <v>25</v>
      </c>
      <c r="G77" s="10"/>
      <c r="H77" s="45" t="s">
        <v>247</v>
      </c>
      <c r="I77" s="43" t="s">
        <v>60</v>
      </c>
      <c r="J77" s="10" t="s">
        <v>291</v>
      </c>
      <c r="K77" s="47">
        <v>0</v>
      </c>
      <c r="L77" s="46">
        <f>'APAPA_Procurement List  '!K77+'TINCAN_Procurement List  '!K77</f>
        <v>583045.91440647293</v>
      </c>
    </row>
    <row r="78" spans="2:12" customFormat="1" ht="15.5">
      <c r="B78" s="19">
        <v>65</v>
      </c>
      <c r="C78" s="9" t="s">
        <v>61</v>
      </c>
      <c r="D78" s="10" t="s">
        <v>51</v>
      </c>
      <c r="E78" s="50">
        <f>'APAPA_Procurement List  '!E78+'TINCAN_Procurement List  '!E78</f>
        <v>2</v>
      </c>
      <c r="F78" s="10" t="s">
        <v>25</v>
      </c>
      <c r="G78" s="10"/>
      <c r="H78" s="45" t="s">
        <v>247</v>
      </c>
      <c r="I78" s="43" t="s">
        <v>60</v>
      </c>
      <c r="J78" s="10" t="s">
        <v>291</v>
      </c>
      <c r="K78" s="47">
        <v>0</v>
      </c>
      <c r="L78" s="46">
        <f>'APAPA_Procurement List  '!K78+'TINCAN_Procurement List  '!K78</f>
        <v>201800.5500499781</v>
      </c>
    </row>
    <row r="79" spans="2:12" customFormat="1" ht="15.5">
      <c r="B79" s="19">
        <v>66</v>
      </c>
      <c r="C79" s="9" t="s">
        <v>62</v>
      </c>
      <c r="D79" s="10" t="s">
        <v>51</v>
      </c>
      <c r="E79" s="50">
        <f>'APAPA_Procurement List  '!E79+'TINCAN_Procurement List  '!E79</f>
        <v>2</v>
      </c>
      <c r="F79" s="10" t="s">
        <v>25</v>
      </c>
      <c r="G79" s="10"/>
      <c r="H79" s="45" t="s">
        <v>247</v>
      </c>
      <c r="I79" s="43" t="s">
        <v>60</v>
      </c>
      <c r="J79" s="10" t="s">
        <v>291</v>
      </c>
      <c r="K79" s="47">
        <v>0</v>
      </c>
      <c r="L79" s="46">
        <f>'APAPA_Procurement List  '!K79+'TINCAN_Procurement List  '!K79</f>
        <v>693853.31837069232</v>
      </c>
    </row>
    <row r="80" spans="2:12" customFormat="1" ht="15.5">
      <c r="B80" s="19">
        <v>67</v>
      </c>
      <c r="C80" s="9" t="s">
        <v>292</v>
      </c>
      <c r="D80" s="10" t="s">
        <v>51</v>
      </c>
      <c r="E80" s="50">
        <f>'APAPA_Procurement List  '!E80+'TINCAN_Procurement List  '!E80</f>
        <v>2</v>
      </c>
      <c r="F80" s="10" t="s">
        <v>25</v>
      </c>
      <c r="G80" s="10"/>
      <c r="H80" s="45" t="s">
        <v>247</v>
      </c>
      <c r="I80" s="43" t="s">
        <v>60</v>
      </c>
      <c r="J80" s="22" t="s">
        <v>237</v>
      </c>
      <c r="K80" s="47">
        <v>0</v>
      </c>
      <c r="L80" s="46">
        <f>'APAPA_Procurement List  '!K80+'TINCAN_Procurement List  '!K80</f>
        <v>121300.22744854023</v>
      </c>
    </row>
    <row r="81" spans="2:12" customFormat="1" ht="15.5">
      <c r="B81" s="19">
        <v>68</v>
      </c>
      <c r="C81" s="9" t="s">
        <v>293</v>
      </c>
      <c r="D81" s="10"/>
      <c r="E81" s="50">
        <f>'APAPA_Procurement List  '!E81+'TINCAN_Procurement List  '!E81</f>
        <v>59230</v>
      </c>
      <c r="F81" s="10" t="s">
        <v>30</v>
      </c>
      <c r="G81" s="10"/>
      <c r="H81" s="10" t="s">
        <v>294</v>
      </c>
      <c r="I81" s="23" t="s">
        <v>31</v>
      </c>
      <c r="J81" s="36" t="s">
        <v>27</v>
      </c>
      <c r="K81" s="47">
        <v>1188.7</v>
      </c>
      <c r="L81" s="21">
        <f t="shared" ref="L81:L90" si="2">K81*E81</f>
        <v>70406701</v>
      </c>
    </row>
    <row r="82" spans="2:12" customFormat="1" ht="15.5">
      <c r="B82" s="19">
        <v>69</v>
      </c>
      <c r="C82" s="9" t="s">
        <v>32</v>
      </c>
      <c r="D82" s="10"/>
      <c r="E82" s="50">
        <f>'APAPA_Procurement List  '!E82+'TINCAN_Procurement List  '!E82</f>
        <v>84345</v>
      </c>
      <c r="F82" s="10" t="s">
        <v>30</v>
      </c>
      <c r="G82" s="10"/>
      <c r="H82" s="10" t="s">
        <v>294</v>
      </c>
      <c r="I82" s="23" t="s">
        <v>31</v>
      </c>
      <c r="J82" s="36" t="s">
        <v>27</v>
      </c>
      <c r="K82" s="47">
        <v>970.40083333333337</v>
      </c>
      <c r="L82" s="21">
        <f t="shared" si="2"/>
        <v>81848458.287500009</v>
      </c>
    </row>
    <row r="83" spans="2:12" customFormat="1" ht="15.5">
      <c r="B83" s="19">
        <v>70</v>
      </c>
      <c r="C83" s="9" t="s">
        <v>33</v>
      </c>
      <c r="D83" s="10"/>
      <c r="E83" s="50">
        <f>'APAPA_Procurement List  '!E83+'TINCAN_Procurement List  '!E83</f>
        <v>3300</v>
      </c>
      <c r="F83" s="10" t="s">
        <v>30</v>
      </c>
      <c r="G83" s="10"/>
      <c r="H83" s="10" t="s">
        <v>34</v>
      </c>
      <c r="I83" s="23" t="s">
        <v>31</v>
      </c>
      <c r="J83" s="36" t="s">
        <v>27</v>
      </c>
      <c r="K83" s="47">
        <v>500</v>
      </c>
      <c r="L83" s="21">
        <f t="shared" si="2"/>
        <v>1650000</v>
      </c>
    </row>
    <row r="84" spans="2:12" customFormat="1" ht="15.5">
      <c r="B84" s="19">
        <v>71</v>
      </c>
      <c r="C84" s="9" t="s">
        <v>35</v>
      </c>
      <c r="D84" s="10"/>
      <c r="E84" s="50">
        <f>'APAPA_Procurement List  '!E84+'TINCAN_Procurement List  '!E84</f>
        <v>13100</v>
      </c>
      <c r="F84" s="10" t="s">
        <v>30</v>
      </c>
      <c r="G84" s="10"/>
      <c r="H84" s="45" t="s">
        <v>295</v>
      </c>
      <c r="I84" s="23" t="s">
        <v>31</v>
      </c>
      <c r="J84" s="36" t="s">
        <v>27</v>
      </c>
      <c r="K84" s="47">
        <v>500</v>
      </c>
      <c r="L84" s="21">
        <f t="shared" si="2"/>
        <v>6550000</v>
      </c>
    </row>
    <row r="85" spans="2:12" customFormat="1" ht="15.5">
      <c r="B85" s="19">
        <v>72</v>
      </c>
      <c r="C85" s="9" t="s">
        <v>296</v>
      </c>
      <c r="D85" s="10"/>
      <c r="E85" s="50">
        <f>'APAPA_Procurement List  '!E85+'TINCAN_Procurement List  '!E85</f>
        <v>307</v>
      </c>
      <c r="F85" s="10" t="s">
        <v>25</v>
      </c>
      <c r="G85" s="10"/>
      <c r="H85" s="45" t="s">
        <v>295</v>
      </c>
      <c r="I85" s="23" t="s">
        <v>31</v>
      </c>
      <c r="J85" s="36" t="s">
        <v>27</v>
      </c>
      <c r="K85" s="47">
        <v>27400</v>
      </c>
      <c r="L85" s="21">
        <f t="shared" si="2"/>
        <v>8411800</v>
      </c>
    </row>
    <row r="86" spans="2:12" customFormat="1" ht="15.5">
      <c r="B86" s="19">
        <v>73</v>
      </c>
      <c r="C86" s="9" t="s">
        <v>297</v>
      </c>
      <c r="D86" s="10"/>
      <c r="E86" s="50">
        <f>'APAPA_Procurement List  '!E86+'TINCAN_Procurement List  '!E86</f>
        <v>307</v>
      </c>
      <c r="F86" s="10" t="s">
        <v>25</v>
      </c>
      <c r="G86" s="10"/>
      <c r="H86" s="45" t="s">
        <v>295</v>
      </c>
      <c r="I86" s="23" t="s">
        <v>31</v>
      </c>
      <c r="J86" s="36" t="s">
        <v>27</v>
      </c>
      <c r="K86" s="47">
        <v>2500</v>
      </c>
      <c r="L86" s="21">
        <f t="shared" si="2"/>
        <v>767500</v>
      </c>
    </row>
    <row r="87" spans="2:12" customFormat="1" ht="15.5">
      <c r="B87" s="19">
        <v>74</v>
      </c>
      <c r="C87" s="9" t="s">
        <v>298</v>
      </c>
      <c r="D87" s="10"/>
      <c r="E87" s="50">
        <f>'APAPA_Procurement List  '!E87+'TINCAN_Procurement List  '!E87</f>
        <v>141</v>
      </c>
      <c r="F87" s="10" t="s">
        <v>25</v>
      </c>
      <c r="G87" s="10"/>
      <c r="H87" s="45" t="s">
        <v>295</v>
      </c>
      <c r="I87" s="23" t="s">
        <v>31</v>
      </c>
      <c r="J87" s="36" t="s">
        <v>27</v>
      </c>
      <c r="K87" s="47">
        <v>950</v>
      </c>
      <c r="L87" s="21">
        <f t="shared" si="2"/>
        <v>133950</v>
      </c>
    </row>
    <row r="88" spans="2:12" customFormat="1" ht="15.5">
      <c r="B88" s="19">
        <v>75</v>
      </c>
      <c r="C88" s="9" t="s">
        <v>299</v>
      </c>
      <c r="D88" s="10"/>
      <c r="E88" s="50">
        <f>'APAPA_Procurement List  '!E88+'TINCAN_Procurement List  '!E88</f>
        <v>141</v>
      </c>
      <c r="F88" s="10" t="s">
        <v>25</v>
      </c>
      <c r="G88" s="10"/>
      <c r="H88" s="45" t="s">
        <v>295</v>
      </c>
      <c r="I88" s="23" t="s">
        <v>31</v>
      </c>
      <c r="J88" s="36" t="s">
        <v>27</v>
      </c>
      <c r="K88" s="47">
        <v>950</v>
      </c>
      <c r="L88" s="21">
        <f t="shared" si="2"/>
        <v>133950</v>
      </c>
    </row>
    <row r="89" spans="2:12" customFormat="1" ht="15.5">
      <c r="B89" s="19">
        <v>76</v>
      </c>
      <c r="C89" s="9" t="s">
        <v>300</v>
      </c>
      <c r="D89" s="10"/>
      <c r="E89" s="50">
        <f>'APAPA_Procurement List  '!E89+'TINCAN_Procurement List  '!E89</f>
        <v>720</v>
      </c>
      <c r="F89" s="10" t="s">
        <v>30</v>
      </c>
      <c r="G89" s="10"/>
      <c r="H89" s="10" t="s">
        <v>294</v>
      </c>
      <c r="I89" s="23" t="s">
        <v>31</v>
      </c>
      <c r="J89" s="36" t="s">
        <v>27</v>
      </c>
      <c r="K89" s="47">
        <v>5000</v>
      </c>
      <c r="L89" s="21">
        <f t="shared" si="2"/>
        <v>3600000</v>
      </c>
    </row>
    <row r="90" spans="2:12" customFormat="1" ht="16" thickBot="1">
      <c r="B90" s="19">
        <v>77</v>
      </c>
      <c r="C90" s="9" t="s">
        <v>301</v>
      </c>
      <c r="D90" s="10"/>
      <c r="E90" s="50">
        <f>'APAPA_Procurement List  '!E90+'TINCAN_Procurement List  '!E90</f>
        <v>220000</v>
      </c>
      <c r="F90" s="10" t="s">
        <v>302</v>
      </c>
      <c r="G90" s="10"/>
      <c r="H90" s="10" t="s">
        <v>303</v>
      </c>
      <c r="I90" s="23" t="s">
        <v>31</v>
      </c>
      <c r="J90" s="10" t="s">
        <v>262</v>
      </c>
      <c r="K90" s="47">
        <v>20</v>
      </c>
      <c r="L90" s="21">
        <f t="shared" si="2"/>
        <v>4400000</v>
      </c>
    </row>
    <row r="91" spans="2:12" ht="37" customHeight="1" thickBot="1">
      <c r="L91" s="104">
        <f>SUM(L14:L90)</f>
        <v>221034640.08411312</v>
      </c>
    </row>
  </sheetData>
  <autoFilter ref="B12:L90" xr:uid="{2FDB7D1E-32D7-9143-B678-61CB252C5571}"/>
  <mergeCells count="2">
    <mergeCell ref="B9:E9"/>
    <mergeCell ref="E10:F10"/>
  </mergeCells>
  <printOptions horizontalCentered="1"/>
  <pageMargins left="0" right="0" top="0.25" bottom="0.25" header="0.3" footer="0.3"/>
  <pageSetup paperSize="9" scale="43" firstPageNumber="2" fitToHeight="5" orientation="portrait" useFirstPageNumber="1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43F-10CD-F340-B858-FD6B68D3800F}">
  <sheetPr>
    <tabColor theme="9" tint="0.39997558519241921"/>
  </sheetPr>
  <dimension ref="B9:BJ94"/>
  <sheetViews>
    <sheetView workbookViewId="0"/>
  </sheetViews>
  <sheetFormatPr defaultColWidth="9" defaultRowHeight="14.5"/>
  <cols>
    <col min="1" max="1" width="2.453125" style="1" customWidth="1"/>
    <col min="2" max="2" width="4.453125" style="4" bestFit="1" customWidth="1"/>
    <col min="3" max="3" width="82.1796875" style="2" customWidth="1"/>
    <col min="4" max="4" width="17" style="2" customWidth="1"/>
    <col min="5" max="5" width="12.81640625" style="2" bestFit="1" customWidth="1"/>
    <col min="6" max="6" width="7.1796875" style="2" customWidth="1"/>
    <col min="7" max="7" width="19.1796875" style="2" customWidth="1"/>
    <col min="8" max="8" width="21.7265625" style="2" bestFit="1" customWidth="1"/>
    <col min="9" max="9" width="16.453125" style="2" bestFit="1" customWidth="1"/>
    <col min="10" max="10" width="17.26953125" style="1" customWidth="1"/>
    <col min="11" max="11" width="22.7265625" style="1" bestFit="1" customWidth="1"/>
    <col min="12" max="12" width="2.26953125" style="1" customWidth="1"/>
    <col min="13" max="13" width="14.1796875" style="1" customWidth="1"/>
    <col min="14" max="14" width="19.7265625" style="1" bestFit="1" customWidth="1"/>
    <col min="15" max="17" width="18.26953125" style="1" bestFit="1" customWidth="1"/>
    <col min="18" max="18" width="19.7265625" style="1" bestFit="1" customWidth="1"/>
    <col min="19" max="19" width="18.26953125" style="1" bestFit="1" customWidth="1"/>
    <col min="20" max="20" width="19.7265625" style="1" bestFit="1" customWidth="1"/>
    <col min="21" max="24" width="6.453125" style="1" bestFit="1" customWidth="1"/>
    <col min="25" max="26" width="6.453125" style="1" customWidth="1"/>
    <col min="27" max="27" width="19.7265625" style="1" bestFit="1" customWidth="1"/>
    <col min="28" max="28" width="16.26953125" style="1" bestFit="1" customWidth="1"/>
    <col min="29" max="33" width="6.453125" style="1" customWidth="1"/>
    <col min="34" max="34" width="19.7265625" style="1" bestFit="1" customWidth="1"/>
    <col min="35" max="35" width="6.453125" style="1" customWidth="1"/>
    <col min="36" max="36" width="16.26953125" style="1" bestFit="1" customWidth="1"/>
    <col min="37" max="40" width="6.453125" style="1" customWidth="1"/>
    <col min="41" max="41" width="19.7265625" style="1" bestFit="1" customWidth="1"/>
    <col min="42" max="43" width="6.453125" style="1" customWidth="1"/>
    <col min="44" max="44" width="16.26953125" style="1" bestFit="1" customWidth="1"/>
    <col min="45" max="47" width="6.453125" style="1" customWidth="1"/>
    <col min="48" max="48" width="19.7265625" style="1" bestFit="1" customWidth="1"/>
    <col min="49" max="52" width="6.453125" style="1" customWidth="1"/>
    <col min="53" max="53" width="16.26953125" style="1" bestFit="1" customWidth="1"/>
    <col min="54" max="61" width="6.453125" style="1" customWidth="1"/>
    <col min="62" max="62" width="47.26953125" style="1" customWidth="1"/>
    <col min="63" max="16384" width="9" style="1"/>
  </cols>
  <sheetData>
    <row r="9" spans="2:62" ht="19" thickBot="1">
      <c r="B9" s="279" t="s">
        <v>207</v>
      </c>
      <c r="C9" s="279"/>
      <c r="D9" s="279"/>
      <c r="E9" s="279"/>
      <c r="F9" s="5"/>
      <c r="G9" s="6"/>
      <c r="H9" s="6"/>
      <c r="I9" s="6"/>
      <c r="J9" s="27"/>
      <c r="K9" s="7">
        <v>45597</v>
      </c>
      <c r="L9" s="27"/>
    </row>
    <row r="10" spans="2:62" ht="25" customHeight="1" thickBot="1">
      <c r="B10" s="24" t="s">
        <v>208</v>
      </c>
      <c r="C10" s="24"/>
      <c r="D10" s="25" t="s">
        <v>304</v>
      </c>
      <c r="E10" s="24"/>
      <c r="F10" s="5"/>
      <c r="G10" s="6"/>
      <c r="H10" s="6"/>
      <c r="I10" s="6"/>
      <c r="J10" s="28"/>
      <c r="K10" s="8" t="s">
        <v>211</v>
      </c>
      <c r="L10" s="28"/>
      <c r="N10" s="292" t="s">
        <v>305</v>
      </c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4"/>
      <c r="Z10" s="292" t="s">
        <v>306</v>
      </c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4"/>
      <c r="AL10" s="292" t="s">
        <v>307</v>
      </c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4"/>
      <c r="AX10" s="292" t="s">
        <v>308</v>
      </c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4"/>
    </row>
    <row r="11" spans="2:62" ht="28" thickBot="1">
      <c r="B11" s="3"/>
      <c r="C11" s="1"/>
      <c r="D11" s="1"/>
      <c r="E11" s="1"/>
      <c r="N11" s="295" t="s">
        <v>309</v>
      </c>
      <c r="O11" s="296"/>
      <c r="P11" s="296"/>
      <c r="Q11" s="296" t="s">
        <v>310</v>
      </c>
      <c r="R11" s="296"/>
      <c r="S11" s="296"/>
      <c r="T11" s="296" t="s">
        <v>311</v>
      </c>
      <c r="U11" s="296"/>
      <c r="V11" s="296"/>
      <c r="W11" s="296" t="s">
        <v>312</v>
      </c>
      <c r="X11" s="296"/>
      <c r="Y11" s="297"/>
      <c r="Z11" s="288" t="s">
        <v>309</v>
      </c>
      <c r="AA11" s="286"/>
      <c r="AB11" s="286"/>
      <c r="AC11" s="286" t="s">
        <v>310</v>
      </c>
      <c r="AD11" s="286"/>
      <c r="AE11" s="286"/>
      <c r="AF11" s="286" t="s">
        <v>311</v>
      </c>
      <c r="AG11" s="286"/>
      <c r="AH11" s="286"/>
      <c r="AI11" s="286" t="s">
        <v>312</v>
      </c>
      <c r="AJ11" s="286"/>
      <c r="AK11" s="287"/>
      <c r="AL11" s="288" t="s">
        <v>309</v>
      </c>
      <c r="AM11" s="286"/>
      <c r="AN11" s="286"/>
      <c r="AO11" s="286" t="s">
        <v>310</v>
      </c>
      <c r="AP11" s="286"/>
      <c r="AQ11" s="286"/>
      <c r="AR11" s="286" t="s">
        <v>311</v>
      </c>
      <c r="AS11" s="286"/>
      <c r="AT11" s="286"/>
      <c r="AU11" s="286" t="s">
        <v>312</v>
      </c>
      <c r="AV11" s="286"/>
      <c r="AW11" s="287"/>
      <c r="AX11" s="288" t="s">
        <v>309</v>
      </c>
      <c r="AY11" s="286"/>
      <c r="AZ11" s="286"/>
      <c r="BA11" s="286" t="s">
        <v>310</v>
      </c>
      <c r="BB11" s="286"/>
      <c r="BC11" s="286"/>
      <c r="BD11" s="286" t="s">
        <v>311</v>
      </c>
      <c r="BE11" s="286"/>
      <c r="BF11" s="286"/>
      <c r="BG11" s="286" t="s">
        <v>312</v>
      </c>
      <c r="BH11" s="286"/>
      <c r="BI11" s="287"/>
      <c r="BJ11"/>
    </row>
    <row r="12" spans="2:62" customFormat="1" ht="62.5" thickBot="1">
      <c r="B12" s="12" t="s">
        <v>7</v>
      </c>
      <c r="C12" s="13" t="s">
        <v>212</v>
      </c>
      <c r="D12" s="14" t="s">
        <v>213</v>
      </c>
      <c r="E12" s="14" t="s">
        <v>214</v>
      </c>
      <c r="F12" s="14" t="s">
        <v>215</v>
      </c>
      <c r="G12" s="14" t="s">
        <v>216</v>
      </c>
      <c r="H12" s="15" t="s">
        <v>217</v>
      </c>
      <c r="I12" s="29" t="s">
        <v>218</v>
      </c>
      <c r="J12" s="30" t="s">
        <v>219</v>
      </c>
      <c r="K12" s="31" t="s">
        <v>220</v>
      </c>
      <c r="L12" s="55"/>
      <c r="M12" s="56" t="s">
        <v>313</v>
      </c>
      <c r="N12" s="57" t="s">
        <v>314</v>
      </c>
      <c r="O12" s="58" t="s">
        <v>315</v>
      </c>
      <c r="P12" s="58" t="s">
        <v>316</v>
      </c>
      <c r="Q12" s="58" t="s">
        <v>317</v>
      </c>
      <c r="R12" s="58" t="s">
        <v>318</v>
      </c>
      <c r="S12" s="58" t="s">
        <v>319</v>
      </c>
      <c r="T12" s="58" t="s">
        <v>320</v>
      </c>
      <c r="U12" s="58" t="s">
        <v>321</v>
      </c>
      <c r="V12" s="58" t="s">
        <v>322</v>
      </c>
      <c r="W12" s="58" t="s">
        <v>323</v>
      </c>
      <c r="X12" s="58" t="s">
        <v>324</v>
      </c>
      <c r="Y12" s="59" t="s">
        <v>325</v>
      </c>
      <c r="Z12" s="57" t="s">
        <v>314</v>
      </c>
      <c r="AA12" s="58" t="s">
        <v>315</v>
      </c>
      <c r="AB12" s="58" t="s">
        <v>316</v>
      </c>
      <c r="AC12" s="58" t="s">
        <v>317</v>
      </c>
      <c r="AD12" s="58" t="s">
        <v>318</v>
      </c>
      <c r="AE12" s="58" t="s">
        <v>319</v>
      </c>
      <c r="AF12" s="58" t="s">
        <v>320</v>
      </c>
      <c r="AG12" s="58" t="s">
        <v>321</v>
      </c>
      <c r="AH12" s="58" t="s">
        <v>322</v>
      </c>
      <c r="AI12" s="58" t="s">
        <v>323</v>
      </c>
      <c r="AJ12" s="58" t="s">
        <v>324</v>
      </c>
      <c r="AK12" s="59" t="s">
        <v>325</v>
      </c>
      <c r="AL12" s="57" t="s">
        <v>314</v>
      </c>
      <c r="AM12" s="58" t="s">
        <v>315</v>
      </c>
      <c r="AN12" s="58" t="s">
        <v>316</v>
      </c>
      <c r="AO12" s="58" t="s">
        <v>317</v>
      </c>
      <c r="AP12" s="58" t="s">
        <v>318</v>
      </c>
      <c r="AQ12" s="58" t="s">
        <v>319</v>
      </c>
      <c r="AR12" s="58" t="s">
        <v>320</v>
      </c>
      <c r="AS12" s="58" t="s">
        <v>321</v>
      </c>
      <c r="AT12" s="58" t="s">
        <v>322</v>
      </c>
      <c r="AU12" s="58" t="s">
        <v>323</v>
      </c>
      <c r="AV12" s="58" t="s">
        <v>324</v>
      </c>
      <c r="AW12" s="59" t="s">
        <v>325</v>
      </c>
      <c r="AX12" s="57" t="s">
        <v>314</v>
      </c>
      <c r="AY12" s="58" t="s">
        <v>315</v>
      </c>
      <c r="AZ12" s="58" t="s">
        <v>316</v>
      </c>
      <c r="BA12" s="58" t="s">
        <v>317</v>
      </c>
      <c r="BB12" s="58" t="s">
        <v>318</v>
      </c>
      <c r="BC12" s="58" t="s">
        <v>319</v>
      </c>
      <c r="BD12" s="58" t="s">
        <v>320</v>
      </c>
      <c r="BE12" s="58" t="s">
        <v>321</v>
      </c>
      <c r="BF12" s="58" t="s">
        <v>322</v>
      </c>
      <c r="BG12" s="58" t="s">
        <v>323</v>
      </c>
      <c r="BH12" s="58" t="s">
        <v>324</v>
      </c>
      <c r="BI12" s="59" t="s">
        <v>325</v>
      </c>
      <c r="BJ12" s="81" t="s">
        <v>326</v>
      </c>
    </row>
    <row r="13" spans="2:62" s="87" customFormat="1" ht="26.25" customHeight="1">
      <c r="B13" s="83"/>
      <c r="C13" s="83"/>
      <c r="D13" s="83"/>
      <c r="E13" s="83"/>
      <c r="F13" s="83"/>
      <c r="G13" s="83"/>
      <c r="H13" s="84"/>
      <c r="I13" s="84"/>
      <c r="J13" s="85"/>
      <c r="K13" s="85"/>
      <c r="L13" s="86"/>
      <c r="N13" s="88">
        <v>2025</v>
      </c>
      <c r="O13" s="89">
        <v>2025</v>
      </c>
      <c r="P13" s="89">
        <v>2025</v>
      </c>
      <c r="Q13" s="89">
        <v>2025</v>
      </c>
      <c r="R13" s="89">
        <v>2025</v>
      </c>
      <c r="S13" s="90">
        <v>2025</v>
      </c>
      <c r="T13" s="89">
        <v>2025</v>
      </c>
      <c r="U13" s="89">
        <v>2025</v>
      </c>
      <c r="V13" s="89">
        <v>2025</v>
      </c>
      <c r="W13" s="89">
        <v>2025</v>
      </c>
      <c r="X13" s="89">
        <v>2025</v>
      </c>
      <c r="Y13" s="91">
        <v>2025</v>
      </c>
      <c r="Z13" s="88">
        <v>2026</v>
      </c>
      <c r="AA13" s="89">
        <v>2026</v>
      </c>
      <c r="AB13" s="89">
        <v>2026</v>
      </c>
      <c r="AC13" s="89">
        <v>2026</v>
      </c>
      <c r="AD13" s="89">
        <v>2026</v>
      </c>
      <c r="AE13" s="89">
        <v>2026</v>
      </c>
      <c r="AF13" s="89">
        <v>2026</v>
      </c>
      <c r="AG13" s="89">
        <v>2026</v>
      </c>
      <c r="AH13" s="89">
        <v>2026</v>
      </c>
      <c r="AI13" s="89">
        <v>2026</v>
      </c>
      <c r="AJ13" s="89">
        <v>2026</v>
      </c>
      <c r="AK13" s="91">
        <v>2026</v>
      </c>
      <c r="AL13" s="88">
        <v>2027</v>
      </c>
      <c r="AM13" s="89">
        <v>2027</v>
      </c>
      <c r="AN13" s="89">
        <v>2027</v>
      </c>
      <c r="AO13" s="89">
        <v>2027</v>
      </c>
      <c r="AP13" s="89">
        <v>2027</v>
      </c>
      <c r="AQ13" s="89">
        <v>2027</v>
      </c>
      <c r="AR13" s="89">
        <v>2027</v>
      </c>
      <c r="AS13" s="89">
        <v>2027</v>
      </c>
      <c r="AT13" s="89">
        <v>2027</v>
      </c>
      <c r="AU13" s="89">
        <v>2027</v>
      </c>
      <c r="AV13" s="89">
        <v>2027</v>
      </c>
      <c r="AW13" s="91">
        <v>2027</v>
      </c>
      <c r="AX13" s="88">
        <v>2028</v>
      </c>
      <c r="AY13" s="89">
        <v>2028</v>
      </c>
      <c r="AZ13" s="89">
        <v>2028</v>
      </c>
      <c r="BA13" s="89">
        <v>2028</v>
      </c>
      <c r="BB13" s="89">
        <v>2028</v>
      </c>
      <c r="BC13" s="89">
        <v>2028</v>
      </c>
      <c r="BD13" s="89">
        <v>2028</v>
      </c>
      <c r="BE13" s="89">
        <v>2028</v>
      </c>
      <c r="BF13" s="89">
        <v>2028</v>
      </c>
      <c r="BG13" s="89">
        <v>2028</v>
      </c>
      <c r="BH13" s="89">
        <v>2028</v>
      </c>
      <c r="BI13" s="91">
        <v>2028</v>
      </c>
      <c r="BJ13" s="92"/>
    </row>
    <row r="14" spans="2:62" customFormat="1" ht="15.5">
      <c r="B14" s="19">
        <v>1</v>
      </c>
      <c r="C14" s="9" t="s">
        <v>171</v>
      </c>
      <c r="D14" s="10" t="s">
        <v>221</v>
      </c>
      <c r="E14" s="32">
        <v>2</v>
      </c>
      <c r="F14" s="10" t="s">
        <v>25</v>
      </c>
      <c r="G14" s="20" t="s">
        <v>43</v>
      </c>
      <c r="H14" s="33" t="s">
        <v>46</v>
      </c>
      <c r="I14" s="10" t="s">
        <v>100</v>
      </c>
      <c r="J14" s="44">
        <f>209000*1.1*(1+24000/676000)</f>
        <v>238062.1301775148</v>
      </c>
      <c r="K14" s="26">
        <f>J14*E14</f>
        <v>476124.2603550296</v>
      </c>
      <c r="L14" s="52"/>
      <c r="M14" s="65" t="s">
        <v>315</v>
      </c>
      <c r="N14" s="74"/>
      <c r="O14" s="73">
        <f>K14</f>
        <v>476124.2603550296</v>
      </c>
      <c r="P14" s="72"/>
      <c r="Q14" s="72"/>
      <c r="R14" s="72"/>
      <c r="S14" s="72"/>
      <c r="T14" s="72"/>
      <c r="U14" s="72"/>
      <c r="V14" s="72"/>
      <c r="W14" s="72"/>
      <c r="X14" s="72"/>
      <c r="Y14" s="75"/>
      <c r="Z14" s="74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5"/>
      <c r="AL14" s="74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5"/>
      <c r="AX14" s="74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5"/>
      <c r="BJ14" s="60"/>
    </row>
    <row r="15" spans="2:62" customFormat="1" ht="15.5">
      <c r="B15" s="19">
        <v>2</v>
      </c>
      <c r="C15" s="9" t="s">
        <v>172</v>
      </c>
      <c r="D15" s="10" t="s">
        <v>222</v>
      </c>
      <c r="E15" s="32">
        <v>2</v>
      </c>
      <c r="F15" s="10" t="s">
        <v>25</v>
      </c>
      <c r="G15" s="20" t="s">
        <v>43</v>
      </c>
      <c r="H15" s="34" t="s">
        <v>46</v>
      </c>
      <c r="I15" s="10" t="s">
        <v>223</v>
      </c>
      <c r="J15" s="44">
        <f>18000*1.1*(1+24000/676000)</f>
        <v>20502.958579881655</v>
      </c>
      <c r="K15" s="26">
        <f t="shared" ref="K15:K46" si="0">J15*E15</f>
        <v>41005.91715976331</v>
      </c>
      <c r="L15" s="52"/>
      <c r="M15" s="65" t="s">
        <v>315</v>
      </c>
      <c r="N15" s="74"/>
      <c r="O15" s="73">
        <f>K15</f>
        <v>41005.91715976331</v>
      </c>
      <c r="P15" s="72"/>
      <c r="Q15" s="72"/>
      <c r="R15" s="72"/>
      <c r="S15" s="72"/>
      <c r="T15" s="72"/>
      <c r="U15" s="72"/>
      <c r="V15" s="72"/>
      <c r="W15" s="72"/>
      <c r="X15" s="72"/>
      <c r="Y15" s="75"/>
      <c r="Z15" s="74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5"/>
      <c r="AL15" s="74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5"/>
      <c r="AX15" s="74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5"/>
      <c r="BJ15" s="60"/>
    </row>
    <row r="16" spans="2:62" customFormat="1" ht="15.5">
      <c r="B16" s="19">
        <v>3</v>
      </c>
      <c r="C16" s="9" t="s">
        <v>41</v>
      </c>
      <c r="D16" s="10" t="s">
        <v>42</v>
      </c>
      <c r="E16" s="22">
        <v>3</v>
      </c>
      <c r="F16" s="10" t="s">
        <v>25</v>
      </c>
      <c r="G16" s="20" t="s">
        <v>43</v>
      </c>
      <c r="H16" s="35" t="s">
        <v>26</v>
      </c>
      <c r="I16" s="10" t="s">
        <v>100</v>
      </c>
      <c r="J16" s="26">
        <v>36564</v>
      </c>
      <c r="K16" s="26">
        <f t="shared" si="0"/>
        <v>109692</v>
      </c>
      <c r="L16" s="52"/>
      <c r="M16" s="65" t="s">
        <v>315</v>
      </c>
      <c r="N16" s="74"/>
      <c r="O16" s="73">
        <f>K16</f>
        <v>109692</v>
      </c>
      <c r="P16" s="72"/>
      <c r="Q16" s="72"/>
      <c r="R16" s="72"/>
      <c r="S16" s="72"/>
      <c r="T16" s="72"/>
      <c r="U16" s="72"/>
      <c r="V16" s="72"/>
      <c r="W16" s="72"/>
      <c r="X16" s="72"/>
      <c r="Y16" s="75"/>
      <c r="Z16" s="74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5"/>
      <c r="AL16" s="74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5"/>
      <c r="AX16" s="74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5"/>
      <c r="BJ16" s="60"/>
    </row>
    <row r="17" spans="2:62" customFormat="1" ht="15.5">
      <c r="B17" s="19">
        <v>4</v>
      </c>
      <c r="C17" s="9" t="s">
        <v>44</v>
      </c>
      <c r="D17" s="10"/>
      <c r="E17" s="22">
        <v>15</v>
      </c>
      <c r="F17" s="10" t="s">
        <v>25</v>
      </c>
      <c r="G17" s="20" t="s">
        <v>43</v>
      </c>
      <c r="H17" s="35" t="s">
        <v>26</v>
      </c>
      <c r="I17" s="10" t="s">
        <v>100</v>
      </c>
      <c r="J17" s="26">
        <v>1144</v>
      </c>
      <c r="K17" s="26">
        <f t="shared" si="0"/>
        <v>17160</v>
      </c>
      <c r="L17" s="52"/>
      <c r="M17" s="65" t="s">
        <v>315</v>
      </c>
      <c r="N17" s="74"/>
      <c r="O17" s="73">
        <f>K17</f>
        <v>17160</v>
      </c>
      <c r="P17" s="72"/>
      <c r="Q17" s="72"/>
      <c r="R17" s="72"/>
      <c r="S17" s="72"/>
      <c r="T17" s="72"/>
      <c r="U17" s="72"/>
      <c r="V17" s="72"/>
      <c r="W17" s="72"/>
      <c r="X17" s="72"/>
      <c r="Y17" s="75"/>
      <c r="Z17" s="74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5"/>
      <c r="AL17" s="74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5"/>
      <c r="AX17" s="74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5"/>
      <c r="BJ17" s="60"/>
    </row>
    <row r="18" spans="2:62" customFormat="1" ht="15.5">
      <c r="B18" s="19">
        <v>5</v>
      </c>
      <c r="C18" s="9" t="s">
        <v>112</v>
      </c>
      <c r="D18" s="10" t="s">
        <v>224</v>
      </c>
      <c r="E18" s="32">
        <v>6</v>
      </c>
      <c r="F18" s="10" t="s">
        <v>25</v>
      </c>
      <c r="G18" s="10" t="s">
        <v>113</v>
      </c>
      <c r="H18" s="34" t="s">
        <v>46</v>
      </c>
      <c r="I18" s="36" t="s">
        <v>98</v>
      </c>
      <c r="J18" s="44">
        <f>55300*(1+152000/1251000)*1.06</f>
        <v>65740.250999200638</v>
      </c>
      <c r="K18" s="26">
        <f t="shared" si="0"/>
        <v>394441.50599520386</v>
      </c>
      <c r="L18" s="52"/>
      <c r="M18" s="66" t="s">
        <v>316</v>
      </c>
      <c r="N18" s="74"/>
      <c r="O18" s="72"/>
      <c r="P18" s="73">
        <f>K18</f>
        <v>394441.50599520386</v>
      </c>
      <c r="Q18" s="72"/>
      <c r="R18" s="72"/>
      <c r="S18" s="72"/>
      <c r="T18" s="72"/>
      <c r="U18" s="72"/>
      <c r="V18" s="72"/>
      <c r="W18" s="72"/>
      <c r="X18" s="72"/>
      <c r="Y18" s="75"/>
      <c r="Z18" s="74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5"/>
      <c r="AL18" s="74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5"/>
      <c r="AX18" s="74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5"/>
      <c r="BJ18" s="60"/>
    </row>
    <row r="19" spans="2:62" customFormat="1" ht="15.5">
      <c r="B19" s="19">
        <v>6</v>
      </c>
      <c r="C19" s="9" t="s">
        <v>174</v>
      </c>
      <c r="D19" s="10" t="s">
        <v>225</v>
      </c>
      <c r="E19" s="32">
        <v>2</v>
      </c>
      <c r="F19" s="10" t="s">
        <v>25</v>
      </c>
      <c r="G19" s="20" t="s">
        <v>43</v>
      </c>
      <c r="H19" s="34" t="s">
        <v>46</v>
      </c>
      <c r="I19" s="10" t="s">
        <v>100</v>
      </c>
      <c r="J19" s="44">
        <f>129000*1.1*(1+24000/676000)</f>
        <v>146937.8698224852</v>
      </c>
      <c r="K19" s="26">
        <f t="shared" si="0"/>
        <v>293875.7396449704</v>
      </c>
      <c r="L19" s="52"/>
      <c r="M19" s="66" t="s">
        <v>316</v>
      </c>
      <c r="N19" s="74"/>
      <c r="O19" s="72"/>
      <c r="P19" s="73">
        <f>K19</f>
        <v>293875.7396449704</v>
      </c>
      <c r="Q19" s="72"/>
      <c r="R19" s="72"/>
      <c r="S19" s="72"/>
      <c r="T19" s="72"/>
      <c r="U19" s="72"/>
      <c r="V19" s="72"/>
      <c r="W19" s="72"/>
      <c r="X19" s="72"/>
      <c r="Y19" s="75"/>
      <c r="Z19" s="74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5"/>
      <c r="AL19" s="74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5"/>
      <c r="AX19" s="74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5"/>
      <c r="BJ19" s="60"/>
    </row>
    <row r="20" spans="2:62" customFormat="1" ht="15.5">
      <c r="B20" s="19">
        <v>7</v>
      </c>
      <c r="C20" s="9" t="s">
        <v>226</v>
      </c>
      <c r="D20" s="10" t="s">
        <v>227</v>
      </c>
      <c r="E20" s="32">
        <v>2</v>
      </c>
      <c r="F20" s="10" t="s">
        <v>25</v>
      </c>
      <c r="G20" s="20" t="s">
        <v>43</v>
      </c>
      <c r="H20" s="37" t="s">
        <v>46</v>
      </c>
      <c r="I20" s="36" t="s">
        <v>95</v>
      </c>
      <c r="J20" s="26">
        <v>444400.00000000006</v>
      </c>
      <c r="K20" s="26">
        <f t="shared" si="0"/>
        <v>888800.00000000012</v>
      </c>
      <c r="L20" s="52"/>
      <c r="M20" s="66" t="s">
        <v>316</v>
      </c>
      <c r="N20" s="74"/>
      <c r="O20" s="72"/>
      <c r="P20" s="73">
        <f>K20</f>
        <v>888800.00000000012</v>
      </c>
      <c r="Q20" s="72"/>
      <c r="R20" s="72"/>
      <c r="S20" s="72"/>
      <c r="T20" s="72"/>
      <c r="U20" s="72"/>
      <c r="V20" s="72"/>
      <c r="W20" s="72"/>
      <c r="X20" s="72"/>
      <c r="Y20" s="75"/>
      <c r="Z20" s="74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5"/>
      <c r="AL20" s="74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5"/>
      <c r="AX20" s="74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5"/>
      <c r="BJ20" s="60"/>
    </row>
    <row r="21" spans="2:62" customFormat="1" ht="15.5">
      <c r="B21" s="19">
        <v>8</v>
      </c>
      <c r="C21" s="9" t="s">
        <v>45</v>
      </c>
      <c r="D21" s="10" t="s">
        <v>228</v>
      </c>
      <c r="E21" s="32">
        <v>2</v>
      </c>
      <c r="F21" s="10" t="s">
        <v>25</v>
      </c>
      <c r="G21" s="10" t="s">
        <v>135</v>
      </c>
      <c r="H21" s="34" t="s">
        <v>46</v>
      </c>
      <c r="I21" s="36" t="s">
        <v>97</v>
      </c>
      <c r="J21" s="44">
        <v>69200</v>
      </c>
      <c r="K21" s="26">
        <f t="shared" si="0"/>
        <v>138400</v>
      </c>
      <c r="L21" s="52"/>
      <c r="M21" s="66" t="s">
        <v>316</v>
      </c>
      <c r="N21" s="74"/>
      <c r="O21" s="72"/>
      <c r="P21" s="73">
        <f>K21</f>
        <v>138400</v>
      </c>
      <c r="Q21" s="72"/>
      <c r="R21" s="72"/>
      <c r="S21" s="72"/>
      <c r="T21" s="72"/>
      <c r="U21" s="72"/>
      <c r="V21" s="72"/>
      <c r="W21" s="72"/>
      <c r="X21" s="72"/>
      <c r="Y21" s="75"/>
      <c r="Z21" s="74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5"/>
      <c r="AL21" s="74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5"/>
      <c r="AX21" s="74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5"/>
      <c r="BJ21" s="60"/>
    </row>
    <row r="22" spans="2:62" customFormat="1" ht="15.5">
      <c r="B22" s="19">
        <v>9</v>
      </c>
      <c r="C22" s="9" t="s">
        <v>23</v>
      </c>
      <c r="D22" s="10" t="s">
        <v>24</v>
      </c>
      <c r="E22" s="32">
        <v>2</v>
      </c>
      <c r="F22" s="10" t="s">
        <v>25</v>
      </c>
      <c r="G22" s="10" t="s">
        <v>229</v>
      </c>
      <c r="H22" s="35" t="s">
        <v>26</v>
      </c>
      <c r="I22" s="36" t="s">
        <v>27</v>
      </c>
      <c r="J22" s="26">
        <v>10486.490626666666</v>
      </c>
      <c r="K22" s="26">
        <f t="shared" si="0"/>
        <v>20972.981253333332</v>
      </c>
      <c r="L22" s="52"/>
      <c r="M22" s="66" t="s">
        <v>316</v>
      </c>
      <c r="N22" s="74"/>
      <c r="O22" s="72"/>
      <c r="P22" s="73">
        <f>K22</f>
        <v>20972.981253333332</v>
      </c>
      <c r="Q22" s="72"/>
      <c r="R22" s="72"/>
      <c r="S22" s="72"/>
      <c r="T22" s="72"/>
      <c r="U22" s="72"/>
      <c r="V22" s="72"/>
      <c r="W22" s="72"/>
      <c r="X22" s="72"/>
      <c r="Y22" s="75"/>
      <c r="Z22" s="74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5"/>
      <c r="AL22" s="74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5"/>
      <c r="AX22" s="74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5"/>
      <c r="BJ22" s="60"/>
    </row>
    <row r="23" spans="2:62" customFormat="1" ht="15.5">
      <c r="B23" s="19">
        <v>10</v>
      </c>
      <c r="C23" s="9" t="s">
        <v>136</v>
      </c>
      <c r="D23" s="10" t="s">
        <v>230</v>
      </c>
      <c r="E23" s="32">
        <v>2</v>
      </c>
      <c r="F23" s="10" t="s">
        <v>25</v>
      </c>
      <c r="G23" s="10" t="s">
        <v>137</v>
      </c>
      <c r="H23" s="34" t="s">
        <v>46</v>
      </c>
      <c r="I23" s="36" t="s">
        <v>97</v>
      </c>
      <c r="J23" s="44">
        <f>106111.12/2</f>
        <v>53055.56</v>
      </c>
      <c r="K23" s="26">
        <f t="shared" si="0"/>
        <v>106111.12</v>
      </c>
      <c r="L23" s="52"/>
      <c r="M23" s="67" t="s">
        <v>317</v>
      </c>
      <c r="N23" s="74"/>
      <c r="O23" s="72"/>
      <c r="P23" s="72"/>
      <c r="Q23" s="73">
        <f>K23</f>
        <v>106111.12</v>
      </c>
      <c r="R23" s="72"/>
      <c r="S23" s="72"/>
      <c r="T23" s="72"/>
      <c r="U23" s="72"/>
      <c r="V23" s="72"/>
      <c r="W23" s="72"/>
      <c r="X23" s="72"/>
      <c r="Y23" s="75"/>
      <c r="Z23" s="74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5"/>
      <c r="AL23" s="74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5"/>
      <c r="AX23" s="74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5"/>
      <c r="BJ23" s="60"/>
    </row>
    <row r="24" spans="2:62" customFormat="1" ht="15.5">
      <c r="B24" s="19">
        <v>11</v>
      </c>
      <c r="C24" s="9" t="s">
        <v>138</v>
      </c>
      <c r="D24" s="10" t="s">
        <v>231</v>
      </c>
      <c r="E24" s="32">
        <v>2</v>
      </c>
      <c r="F24" s="10" t="s">
        <v>25</v>
      </c>
      <c r="G24" s="10" t="s">
        <v>137</v>
      </c>
      <c r="H24" s="34" t="s">
        <v>46</v>
      </c>
      <c r="I24" s="36" t="s">
        <v>97</v>
      </c>
      <c r="J24" s="26">
        <v>24444.44</v>
      </c>
      <c r="K24" s="26">
        <f t="shared" si="0"/>
        <v>48888.88</v>
      </c>
      <c r="L24" s="52"/>
      <c r="M24" s="67" t="s">
        <v>317</v>
      </c>
      <c r="N24" s="74"/>
      <c r="O24" s="72"/>
      <c r="P24" s="72"/>
      <c r="Q24" s="73">
        <f>K24</f>
        <v>48888.88</v>
      </c>
      <c r="R24" s="72"/>
      <c r="S24" s="72"/>
      <c r="T24" s="72"/>
      <c r="U24" s="72"/>
      <c r="V24" s="72"/>
      <c r="W24" s="72"/>
      <c r="X24" s="72"/>
      <c r="Y24" s="75"/>
      <c r="Z24" s="74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5"/>
      <c r="AL24" s="74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5"/>
      <c r="AX24" s="74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5"/>
      <c r="BJ24" s="60"/>
    </row>
    <row r="25" spans="2:62" customFormat="1" ht="15.5">
      <c r="B25" s="19">
        <v>12</v>
      </c>
      <c r="C25" s="9" t="s">
        <v>114</v>
      </c>
      <c r="D25" s="10" t="s">
        <v>232</v>
      </c>
      <c r="E25" s="32">
        <v>4</v>
      </c>
      <c r="F25" s="10" t="s">
        <v>25</v>
      </c>
      <c r="G25" s="10" t="s">
        <v>113</v>
      </c>
      <c r="H25" s="10" t="s">
        <v>49</v>
      </c>
      <c r="I25" s="36" t="s">
        <v>98</v>
      </c>
      <c r="J25" s="44">
        <f>43300*(1+152000/1251000)*1.06</f>
        <v>51474.73541167067</v>
      </c>
      <c r="K25" s="26">
        <f t="shared" si="0"/>
        <v>205898.94164668268</v>
      </c>
      <c r="L25" s="52"/>
      <c r="M25" s="67" t="s">
        <v>317</v>
      </c>
      <c r="N25" s="74"/>
      <c r="O25" s="72"/>
      <c r="P25" s="72"/>
      <c r="Q25" s="73">
        <f>K25</f>
        <v>205898.94164668268</v>
      </c>
      <c r="R25" s="72"/>
      <c r="S25" s="72"/>
      <c r="T25" s="72"/>
      <c r="U25" s="72"/>
      <c r="V25" s="72"/>
      <c r="W25" s="72"/>
      <c r="X25" s="72"/>
      <c r="Y25" s="75"/>
      <c r="Z25" s="74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5"/>
      <c r="AL25" s="74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5"/>
      <c r="AX25" s="74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5"/>
      <c r="BJ25" s="60"/>
    </row>
    <row r="26" spans="2:62" customFormat="1" ht="15.5">
      <c r="B26" s="19">
        <v>13</v>
      </c>
      <c r="C26" s="9" t="s">
        <v>115</v>
      </c>
      <c r="D26" s="10" t="s">
        <v>233</v>
      </c>
      <c r="E26" s="32">
        <v>1</v>
      </c>
      <c r="F26" s="10" t="s">
        <v>25</v>
      </c>
      <c r="G26" s="10" t="s">
        <v>113</v>
      </c>
      <c r="H26" s="10" t="s">
        <v>49</v>
      </c>
      <c r="I26" s="36" t="s">
        <v>98</v>
      </c>
      <c r="J26" s="44">
        <f>32800*(1+152000/1251000)*1.06</f>
        <v>38992.409272581943</v>
      </c>
      <c r="K26" s="26">
        <f t="shared" si="0"/>
        <v>38992.409272581943</v>
      </c>
      <c r="L26" s="52"/>
      <c r="M26" s="67" t="s">
        <v>317</v>
      </c>
      <c r="N26" s="74"/>
      <c r="O26" s="72"/>
      <c r="P26" s="72"/>
      <c r="Q26" s="73">
        <f>K26</f>
        <v>38992.409272581943</v>
      </c>
      <c r="R26" s="72"/>
      <c r="S26" s="72"/>
      <c r="T26" s="72"/>
      <c r="U26" s="72"/>
      <c r="V26" s="72"/>
      <c r="W26" s="72"/>
      <c r="X26" s="72"/>
      <c r="Y26" s="75"/>
      <c r="Z26" s="74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5"/>
      <c r="AL26" s="74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5"/>
      <c r="AX26" s="74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5"/>
      <c r="BJ26" s="60"/>
    </row>
    <row r="27" spans="2:62" customFormat="1" ht="15.5">
      <c r="B27" s="19">
        <v>14</v>
      </c>
      <c r="C27" s="9" t="s">
        <v>234</v>
      </c>
      <c r="D27" s="10" t="s">
        <v>235</v>
      </c>
      <c r="E27" s="32">
        <v>5</v>
      </c>
      <c r="F27" s="10" t="s">
        <v>25</v>
      </c>
      <c r="G27" s="10" t="s">
        <v>236</v>
      </c>
      <c r="H27" s="10" t="s">
        <v>49</v>
      </c>
      <c r="I27" s="22" t="s">
        <v>237</v>
      </c>
      <c r="J27" s="26">
        <v>17600</v>
      </c>
      <c r="K27" s="26">
        <f t="shared" si="0"/>
        <v>88000</v>
      </c>
      <c r="L27" s="52"/>
      <c r="M27" s="67" t="s">
        <v>317</v>
      </c>
      <c r="N27" s="74"/>
      <c r="O27" s="72"/>
      <c r="P27" s="72"/>
      <c r="Q27" s="73">
        <f>K27</f>
        <v>88000</v>
      </c>
      <c r="R27" s="72"/>
      <c r="S27" s="72"/>
      <c r="T27" s="72"/>
      <c r="U27" s="72"/>
      <c r="V27" s="72"/>
      <c r="W27" s="72"/>
      <c r="X27" s="72"/>
      <c r="Y27" s="75"/>
      <c r="Z27" s="74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5"/>
      <c r="AL27" s="74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5"/>
      <c r="AX27" s="74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5"/>
      <c r="BJ27" s="60"/>
    </row>
    <row r="28" spans="2:62" customFormat="1" ht="15.5">
      <c r="B28" s="19">
        <v>15</v>
      </c>
      <c r="C28" s="9" t="s">
        <v>110</v>
      </c>
      <c r="D28" s="10" t="s">
        <v>238</v>
      </c>
      <c r="E28" s="32">
        <v>2</v>
      </c>
      <c r="F28" s="10" t="s">
        <v>25</v>
      </c>
      <c r="G28" s="10" t="s">
        <v>111</v>
      </c>
      <c r="H28" s="10" t="s">
        <v>49</v>
      </c>
      <c r="I28" s="10" t="s">
        <v>102</v>
      </c>
      <c r="J28" s="26">
        <v>132000</v>
      </c>
      <c r="K28" s="26">
        <f t="shared" si="0"/>
        <v>264000</v>
      </c>
      <c r="L28" s="52"/>
      <c r="M28" s="65" t="s">
        <v>315</v>
      </c>
      <c r="N28" s="74"/>
      <c r="O28" s="73">
        <f>K28</f>
        <v>264000</v>
      </c>
      <c r="P28" s="72"/>
      <c r="Q28" s="72"/>
      <c r="R28" s="72"/>
      <c r="S28" s="72"/>
      <c r="T28" s="72"/>
      <c r="U28" s="72"/>
      <c r="V28" s="72"/>
      <c r="W28" s="72"/>
      <c r="X28" s="72"/>
      <c r="Y28" s="75"/>
      <c r="Z28" s="74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5"/>
      <c r="AL28" s="74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5"/>
      <c r="AX28" s="74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5"/>
      <c r="BJ28" s="60"/>
    </row>
    <row r="29" spans="2:62" customFormat="1" ht="15.5">
      <c r="B29" s="19">
        <v>16</v>
      </c>
      <c r="C29" s="9" t="s">
        <v>239</v>
      </c>
      <c r="D29" s="10" t="s">
        <v>224</v>
      </c>
      <c r="E29" s="32">
        <v>5</v>
      </c>
      <c r="F29" s="10" t="s">
        <v>25</v>
      </c>
      <c r="G29" s="10" t="s">
        <v>113</v>
      </c>
      <c r="H29" s="10" t="s">
        <v>49</v>
      </c>
      <c r="I29" s="10" t="s">
        <v>98</v>
      </c>
      <c r="J29" s="44">
        <f>38500*(1+152000/1251000)*1.06</f>
        <v>45768.529176658682</v>
      </c>
      <c r="K29" s="26">
        <f t="shared" si="0"/>
        <v>228842.64588329341</v>
      </c>
      <c r="L29" s="52"/>
      <c r="M29" s="66" t="s">
        <v>316</v>
      </c>
      <c r="N29" s="74"/>
      <c r="O29" s="72"/>
      <c r="P29" s="73">
        <f>K29</f>
        <v>228842.64588329341</v>
      </c>
      <c r="Q29" s="72"/>
      <c r="R29" s="72"/>
      <c r="S29" s="72"/>
      <c r="T29" s="72"/>
      <c r="U29" s="72"/>
      <c r="V29" s="72"/>
      <c r="W29" s="72"/>
      <c r="X29" s="72"/>
      <c r="Y29" s="75"/>
      <c r="Z29" s="74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5"/>
      <c r="AL29" s="74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5"/>
      <c r="AX29" s="74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5"/>
      <c r="BJ29" s="60"/>
    </row>
    <row r="30" spans="2:62" customFormat="1" ht="15.5">
      <c r="B30" s="19">
        <v>17</v>
      </c>
      <c r="C30" s="9" t="s">
        <v>117</v>
      </c>
      <c r="D30" s="10" t="s">
        <v>240</v>
      </c>
      <c r="E30" s="32">
        <v>2</v>
      </c>
      <c r="F30" s="10" t="s">
        <v>25</v>
      </c>
      <c r="G30" s="10" t="s">
        <v>113</v>
      </c>
      <c r="H30" s="10" t="s">
        <v>49</v>
      </c>
      <c r="I30" s="10" t="s">
        <v>98</v>
      </c>
      <c r="J30" s="44">
        <f>42800*(1+152000/1251000)*1.06</f>
        <v>50880.338928856916</v>
      </c>
      <c r="K30" s="26">
        <f t="shared" si="0"/>
        <v>101760.67785771383</v>
      </c>
      <c r="L30" s="52"/>
      <c r="M30" s="66" t="s">
        <v>316</v>
      </c>
      <c r="N30" s="74"/>
      <c r="O30" s="72"/>
      <c r="P30" s="73">
        <f>K30</f>
        <v>101760.67785771383</v>
      </c>
      <c r="Q30" s="72"/>
      <c r="R30" s="72"/>
      <c r="S30" s="72"/>
      <c r="T30" s="72"/>
      <c r="U30" s="72"/>
      <c r="V30" s="72"/>
      <c r="W30" s="72"/>
      <c r="X30" s="72"/>
      <c r="Y30" s="75"/>
      <c r="Z30" s="74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5"/>
      <c r="AL30" s="74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5"/>
      <c r="AX30" s="74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5"/>
      <c r="BJ30" s="60"/>
    </row>
    <row r="31" spans="2:62" customFormat="1" ht="15.5">
      <c r="B31" s="19">
        <v>18</v>
      </c>
      <c r="C31" s="9" t="s">
        <v>241</v>
      </c>
      <c r="D31" s="10"/>
      <c r="E31" s="32">
        <v>12</v>
      </c>
      <c r="F31" s="10" t="s">
        <v>25</v>
      </c>
      <c r="G31" s="10" t="s">
        <v>113</v>
      </c>
      <c r="H31" s="38" t="s">
        <v>64</v>
      </c>
      <c r="I31" s="10" t="s">
        <v>98</v>
      </c>
      <c r="J31" s="44">
        <f>52500*(1+152000/1251000)*1.06</f>
        <v>62411.630695443651</v>
      </c>
      <c r="K31" s="26">
        <f t="shared" si="0"/>
        <v>748939.56834532379</v>
      </c>
      <c r="L31" s="52"/>
      <c r="M31" s="66" t="s">
        <v>316</v>
      </c>
      <c r="N31" s="74"/>
      <c r="O31" s="72"/>
      <c r="P31" s="73">
        <f>K31</f>
        <v>748939.56834532379</v>
      </c>
      <c r="Q31" s="72"/>
      <c r="R31" s="72"/>
      <c r="S31" s="72"/>
      <c r="T31" s="72"/>
      <c r="U31" s="72"/>
      <c r="V31" s="72"/>
      <c r="W31" s="72"/>
      <c r="X31" s="72"/>
      <c r="Y31" s="75"/>
      <c r="Z31" s="74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5"/>
      <c r="AL31" s="74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5"/>
      <c r="AX31" s="74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5"/>
      <c r="BJ31" s="60"/>
    </row>
    <row r="32" spans="2:62" customFormat="1" ht="15.5">
      <c r="B32" s="19">
        <v>19</v>
      </c>
      <c r="C32" s="9" t="s">
        <v>242</v>
      </c>
      <c r="D32" s="10" t="s">
        <v>48</v>
      </c>
      <c r="E32" s="32">
        <v>2</v>
      </c>
      <c r="F32" s="10" t="s">
        <v>25</v>
      </c>
      <c r="G32" s="10" t="s">
        <v>120</v>
      </c>
      <c r="H32" s="10" t="s">
        <v>49</v>
      </c>
      <c r="I32" s="10" t="s">
        <v>243</v>
      </c>
      <c r="J32" s="26">
        <v>157600</v>
      </c>
      <c r="K32" s="26">
        <f t="shared" si="0"/>
        <v>315200</v>
      </c>
      <c r="L32" s="52"/>
      <c r="M32" s="66" t="s">
        <v>316</v>
      </c>
      <c r="N32" s="74"/>
      <c r="O32" s="72"/>
      <c r="P32" s="73">
        <f>K32</f>
        <v>315200</v>
      </c>
      <c r="Q32" s="72"/>
      <c r="R32" s="72"/>
      <c r="S32" s="72"/>
      <c r="T32" s="72"/>
      <c r="U32" s="72"/>
      <c r="V32" s="72"/>
      <c r="W32" s="72"/>
      <c r="X32" s="72"/>
      <c r="Y32" s="75"/>
      <c r="Z32" s="74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5"/>
      <c r="AL32" s="74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5"/>
      <c r="AX32" s="74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5"/>
      <c r="BJ32" s="64"/>
    </row>
    <row r="33" spans="2:62" customFormat="1" ht="31">
      <c r="B33" s="19">
        <v>20</v>
      </c>
      <c r="C33" s="11" t="s">
        <v>244</v>
      </c>
      <c r="D33" s="10" t="s">
        <v>51</v>
      </c>
      <c r="E33" s="32">
        <v>2</v>
      </c>
      <c r="F33" s="10" t="s">
        <v>25</v>
      </c>
      <c r="G33" s="10" t="s">
        <v>245</v>
      </c>
      <c r="H33" s="10" t="s">
        <v>49</v>
      </c>
      <c r="I33" s="22" t="s">
        <v>237</v>
      </c>
      <c r="J33" s="26">
        <v>50000</v>
      </c>
      <c r="K33" s="26">
        <f t="shared" si="0"/>
        <v>100000</v>
      </c>
      <c r="L33" s="52"/>
      <c r="M33" s="66" t="s">
        <v>316</v>
      </c>
      <c r="N33" s="74"/>
      <c r="O33" s="72"/>
      <c r="P33" s="73">
        <f>K33</f>
        <v>100000</v>
      </c>
      <c r="Q33" s="72"/>
      <c r="R33" s="72"/>
      <c r="S33" s="72"/>
      <c r="T33" s="72"/>
      <c r="U33" s="72"/>
      <c r="V33" s="72"/>
      <c r="W33" s="72"/>
      <c r="X33" s="72"/>
      <c r="Y33" s="75"/>
      <c r="Z33" s="74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5"/>
      <c r="AL33" s="74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5"/>
      <c r="AX33" s="74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5"/>
      <c r="BJ33" s="61" t="s">
        <v>327</v>
      </c>
    </row>
    <row r="34" spans="2:62" customFormat="1" ht="15.5">
      <c r="B34" s="19">
        <v>21</v>
      </c>
      <c r="C34" s="39" t="s">
        <v>246</v>
      </c>
      <c r="D34" s="10" t="s">
        <v>51</v>
      </c>
      <c r="E34" s="32">
        <v>1</v>
      </c>
      <c r="F34" s="10" t="s">
        <v>25</v>
      </c>
      <c r="G34" s="45" t="s">
        <v>247</v>
      </c>
      <c r="H34" s="10" t="s">
        <v>49</v>
      </c>
      <c r="I34" s="22" t="s">
        <v>237</v>
      </c>
      <c r="J34" s="47">
        <v>200000</v>
      </c>
      <c r="K34" s="46">
        <f t="shared" si="0"/>
        <v>200000</v>
      </c>
      <c r="L34" s="52"/>
      <c r="M34" s="68" t="s">
        <v>314</v>
      </c>
      <c r="N34" s="76">
        <f>K34</f>
        <v>200000</v>
      </c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5"/>
      <c r="Z34" s="74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5"/>
      <c r="AL34" s="74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5"/>
      <c r="AX34" s="74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5"/>
      <c r="BJ34" s="289" t="s">
        <v>328</v>
      </c>
    </row>
    <row r="35" spans="2:62" customFormat="1" ht="15.5">
      <c r="B35" s="19">
        <v>22</v>
      </c>
      <c r="C35" s="39" t="s">
        <v>329</v>
      </c>
      <c r="D35" s="10" t="s">
        <v>51</v>
      </c>
      <c r="E35" s="32">
        <v>1</v>
      </c>
      <c r="F35" s="10" t="s">
        <v>25</v>
      </c>
      <c r="G35" s="45" t="s">
        <v>247</v>
      </c>
      <c r="H35" s="10" t="s">
        <v>49</v>
      </c>
      <c r="I35" s="22" t="s">
        <v>237</v>
      </c>
      <c r="J35" s="26">
        <v>600000</v>
      </c>
      <c r="K35" s="46">
        <f t="shared" si="0"/>
        <v>600000</v>
      </c>
      <c r="L35" s="52"/>
      <c r="M35" s="68" t="s">
        <v>314</v>
      </c>
      <c r="N35" s="76">
        <f t="shared" ref="N35:N37" si="1">K35</f>
        <v>600000</v>
      </c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5"/>
      <c r="Z35" s="74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5"/>
      <c r="AL35" s="74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5"/>
      <c r="AX35" s="74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5"/>
      <c r="BJ35" s="290"/>
    </row>
    <row r="36" spans="2:62" customFormat="1" ht="15.5">
      <c r="B36" s="19">
        <v>23</v>
      </c>
      <c r="C36" s="39" t="s">
        <v>249</v>
      </c>
      <c r="D36" s="10" t="s">
        <v>51</v>
      </c>
      <c r="E36" s="32">
        <v>1</v>
      </c>
      <c r="F36" s="10" t="s">
        <v>25</v>
      </c>
      <c r="G36" s="45" t="s">
        <v>247</v>
      </c>
      <c r="H36" s="10" t="s">
        <v>49</v>
      </c>
      <c r="I36" s="22" t="s">
        <v>237</v>
      </c>
      <c r="J36" s="47">
        <v>200000</v>
      </c>
      <c r="K36" s="46">
        <f t="shared" si="0"/>
        <v>200000</v>
      </c>
      <c r="L36" s="52"/>
      <c r="M36" s="68" t="s">
        <v>314</v>
      </c>
      <c r="N36" s="76">
        <f t="shared" si="1"/>
        <v>200000</v>
      </c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5"/>
      <c r="Z36" s="74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5"/>
      <c r="AL36" s="74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5"/>
      <c r="AX36" s="74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5"/>
      <c r="BJ36" s="290"/>
    </row>
    <row r="37" spans="2:62" customFormat="1" ht="15.5">
      <c r="B37" s="19">
        <v>24</v>
      </c>
      <c r="C37" s="39" t="s">
        <v>330</v>
      </c>
      <c r="D37" s="10" t="s">
        <v>51</v>
      </c>
      <c r="E37" s="32">
        <v>1</v>
      </c>
      <c r="F37" s="10" t="s">
        <v>25</v>
      </c>
      <c r="G37" s="45" t="s">
        <v>247</v>
      </c>
      <c r="H37" s="10" t="s">
        <v>49</v>
      </c>
      <c r="I37" s="22" t="s">
        <v>237</v>
      </c>
      <c r="J37" s="26">
        <v>600000</v>
      </c>
      <c r="K37" s="46">
        <f t="shared" si="0"/>
        <v>600000</v>
      </c>
      <c r="L37" s="52"/>
      <c r="M37" s="68" t="s">
        <v>314</v>
      </c>
      <c r="N37" s="76">
        <f t="shared" si="1"/>
        <v>600000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5"/>
      <c r="Z37" s="74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5"/>
      <c r="AL37" s="74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5"/>
      <c r="AX37" s="74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5"/>
      <c r="BJ37" s="291"/>
    </row>
    <row r="38" spans="2:62" customFormat="1" ht="15.5">
      <c r="B38" s="19">
        <v>25</v>
      </c>
      <c r="C38" s="9" t="s">
        <v>251</v>
      </c>
      <c r="D38" s="10" t="s">
        <v>51</v>
      </c>
      <c r="E38" s="32">
        <v>3</v>
      </c>
      <c r="F38" s="10" t="s">
        <v>25</v>
      </c>
      <c r="G38" s="10" t="s">
        <v>245</v>
      </c>
      <c r="H38" s="10" t="s">
        <v>49</v>
      </c>
      <c r="I38" s="22" t="s">
        <v>237</v>
      </c>
      <c r="J38" s="26">
        <v>100000</v>
      </c>
      <c r="K38" s="26">
        <f t="shared" si="0"/>
        <v>300000</v>
      </c>
      <c r="L38" s="52"/>
      <c r="M38" s="66" t="s">
        <v>316</v>
      </c>
      <c r="N38" s="74"/>
      <c r="O38" s="72"/>
      <c r="P38" s="73">
        <f>K38</f>
        <v>300000</v>
      </c>
      <c r="Q38" s="72"/>
      <c r="R38" s="72"/>
      <c r="S38" s="72"/>
      <c r="T38" s="72"/>
      <c r="U38" s="72"/>
      <c r="V38" s="72"/>
      <c r="W38" s="72"/>
      <c r="X38" s="72"/>
      <c r="Y38" s="75"/>
      <c r="Z38" s="74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5"/>
      <c r="AL38" s="74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5"/>
      <c r="AX38" s="74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5"/>
      <c r="BJ38" s="61" t="s">
        <v>327</v>
      </c>
    </row>
    <row r="39" spans="2:62" customFormat="1" ht="31">
      <c r="B39" s="19">
        <v>26</v>
      </c>
      <c r="C39" s="11" t="s">
        <v>252</v>
      </c>
      <c r="D39" s="10" t="s">
        <v>51</v>
      </c>
      <c r="E39" s="32">
        <v>1</v>
      </c>
      <c r="F39" s="10" t="s">
        <v>25</v>
      </c>
      <c r="G39" s="10" t="s">
        <v>109</v>
      </c>
      <c r="H39" s="10" t="s">
        <v>49</v>
      </c>
      <c r="I39" s="22" t="s">
        <v>100</v>
      </c>
      <c r="J39" s="26">
        <v>388225</v>
      </c>
      <c r="K39" s="26">
        <f t="shared" si="0"/>
        <v>388225</v>
      </c>
      <c r="L39" s="52"/>
      <c r="M39" s="68" t="s">
        <v>314</v>
      </c>
      <c r="N39" s="76">
        <f>K39</f>
        <v>388225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5"/>
      <c r="Z39" s="74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5"/>
      <c r="AL39" s="74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5"/>
      <c r="AX39" s="74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5"/>
      <c r="BJ39" s="60"/>
    </row>
    <row r="40" spans="2:62" customFormat="1" ht="15.5">
      <c r="B40" s="19">
        <v>27</v>
      </c>
      <c r="C40" s="11" t="s">
        <v>253</v>
      </c>
      <c r="D40" s="10" t="s">
        <v>51</v>
      </c>
      <c r="E40" s="32">
        <v>1</v>
      </c>
      <c r="F40" s="10" t="s">
        <v>25</v>
      </c>
      <c r="G40" s="10"/>
      <c r="H40" s="10" t="s">
        <v>49</v>
      </c>
      <c r="I40" s="22"/>
      <c r="J40" s="26">
        <v>300000</v>
      </c>
      <c r="K40" s="26">
        <f t="shared" si="0"/>
        <v>300000</v>
      </c>
      <c r="L40" s="52"/>
      <c r="M40" s="66" t="s">
        <v>316</v>
      </c>
      <c r="N40" s="74"/>
      <c r="O40" s="72"/>
      <c r="P40" s="73">
        <f>K40</f>
        <v>300000</v>
      </c>
      <c r="Q40" s="72"/>
      <c r="R40" s="72"/>
      <c r="S40" s="72"/>
      <c r="T40" s="72"/>
      <c r="U40" s="72"/>
      <c r="V40" s="72"/>
      <c r="W40" s="72"/>
      <c r="X40" s="72"/>
      <c r="Y40" s="75"/>
      <c r="Z40" s="74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5"/>
      <c r="AL40" s="74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5"/>
      <c r="AX40" s="74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5"/>
      <c r="BJ40" s="61" t="s">
        <v>331</v>
      </c>
    </row>
    <row r="41" spans="2:62" customFormat="1" ht="15.5">
      <c r="B41" s="19">
        <v>28</v>
      </c>
      <c r="C41" s="9" t="s">
        <v>119</v>
      </c>
      <c r="D41" s="10" t="s">
        <v>254</v>
      </c>
      <c r="E41" s="32">
        <v>2</v>
      </c>
      <c r="F41" s="10" t="s">
        <v>25</v>
      </c>
      <c r="G41" s="10" t="s">
        <v>120</v>
      </c>
      <c r="H41" s="10" t="s">
        <v>49</v>
      </c>
      <c r="I41" s="10" t="s">
        <v>98</v>
      </c>
      <c r="J41" s="44">
        <f>756000*(1+261200/2323200)</f>
        <v>840997.93388429761</v>
      </c>
      <c r="K41" s="26">
        <f t="shared" si="0"/>
        <v>1681995.8677685952</v>
      </c>
      <c r="L41" s="52"/>
      <c r="M41" s="68" t="s">
        <v>314</v>
      </c>
      <c r="N41" s="76">
        <f>K41</f>
        <v>1681995.8677685952</v>
      </c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5"/>
      <c r="Z41" s="74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5"/>
      <c r="AL41" s="74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5"/>
      <c r="AX41" s="74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5"/>
      <c r="BJ41" s="61" t="s">
        <v>331</v>
      </c>
    </row>
    <row r="42" spans="2:62" customFormat="1" ht="15.5">
      <c r="B42" s="19">
        <v>29</v>
      </c>
      <c r="C42" s="9" t="s">
        <v>121</v>
      </c>
      <c r="D42" s="10" t="s">
        <v>255</v>
      </c>
      <c r="E42" s="32">
        <v>1</v>
      </c>
      <c r="F42" s="10" t="s">
        <v>25</v>
      </c>
      <c r="G42" s="10" t="s">
        <v>120</v>
      </c>
      <c r="H42" s="10" t="s">
        <v>49</v>
      </c>
      <c r="I42" s="10" t="s">
        <v>98</v>
      </c>
      <c r="J42" s="44">
        <f>637600*(1+117593/812600)</f>
        <v>729868.39379768656</v>
      </c>
      <c r="K42" s="26">
        <f t="shared" si="0"/>
        <v>729868.39379768656</v>
      </c>
      <c r="L42" s="52"/>
      <c r="M42" s="68" t="s">
        <v>314</v>
      </c>
      <c r="N42" s="76">
        <f>K42</f>
        <v>729868.39379768656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5"/>
      <c r="Z42" s="74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5"/>
      <c r="AL42" s="74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5"/>
      <c r="AX42" s="74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5"/>
      <c r="BJ42" s="61" t="s">
        <v>331</v>
      </c>
    </row>
    <row r="43" spans="2:62" customFormat="1" ht="15.5">
      <c r="B43" s="19">
        <v>30</v>
      </c>
      <c r="C43" s="9" t="s">
        <v>122</v>
      </c>
      <c r="D43" s="10" t="s">
        <v>256</v>
      </c>
      <c r="E43" s="32">
        <v>1</v>
      </c>
      <c r="F43" s="10" t="s">
        <v>25</v>
      </c>
      <c r="G43" s="10" t="s">
        <v>120</v>
      </c>
      <c r="H43" s="10" t="s">
        <v>49</v>
      </c>
      <c r="I43" s="10" t="s">
        <v>98</v>
      </c>
      <c r="J43" s="26">
        <v>665000</v>
      </c>
      <c r="K43" s="26">
        <f t="shared" si="0"/>
        <v>665000</v>
      </c>
      <c r="L43" s="52"/>
      <c r="M43" s="68" t="s">
        <v>314</v>
      </c>
      <c r="N43" s="76">
        <f>K43</f>
        <v>665000</v>
      </c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5"/>
      <c r="Z43" s="74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5"/>
      <c r="AL43" s="74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5"/>
      <c r="AX43" s="74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5"/>
      <c r="BJ43" s="60"/>
    </row>
    <row r="44" spans="2:62" customFormat="1" ht="15.5">
      <c r="B44" s="19">
        <v>31</v>
      </c>
      <c r="C44" s="9" t="s">
        <v>123</v>
      </c>
      <c r="D44" s="10" t="s">
        <v>257</v>
      </c>
      <c r="E44" s="32">
        <v>1</v>
      </c>
      <c r="F44" s="10" t="s">
        <v>25</v>
      </c>
      <c r="G44" s="10" t="s">
        <v>120</v>
      </c>
      <c r="H44" s="10" t="s">
        <v>49</v>
      </c>
      <c r="I44" s="10" t="s">
        <v>98</v>
      </c>
      <c r="J44" s="26">
        <v>313000</v>
      </c>
      <c r="K44" s="26">
        <f t="shared" si="0"/>
        <v>313000</v>
      </c>
      <c r="L44" s="52"/>
      <c r="M44" s="68" t="s">
        <v>314</v>
      </c>
      <c r="N44" s="76">
        <f>K44</f>
        <v>313000</v>
      </c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5"/>
      <c r="Z44" s="74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5"/>
      <c r="AL44" s="74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5"/>
      <c r="AX44" s="74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5"/>
      <c r="BJ44" s="60"/>
    </row>
    <row r="45" spans="2:62" customFormat="1" ht="15.5">
      <c r="B45" s="19">
        <v>32</v>
      </c>
      <c r="C45" s="9" t="s">
        <v>124</v>
      </c>
      <c r="D45" s="10" t="s">
        <v>258</v>
      </c>
      <c r="E45" s="32">
        <v>2</v>
      </c>
      <c r="F45" s="10" t="s">
        <v>25</v>
      </c>
      <c r="G45" s="10" t="s">
        <v>120</v>
      </c>
      <c r="H45" s="10" t="s">
        <v>49</v>
      </c>
      <c r="I45" s="10" t="s">
        <v>98</v>
      </c>
      <c r="J45" s="26">
        <v>182500</v>
      </c>
      <c r="K45" s="26">
        <f t="shared" si="0"/>
        <v>365000</v>
      </c>
      <c r="L45" s="52"/>
      <c r="M45" s="68" t="s">
        <v>314</v>
      </c>
      <c r="N45" s="76">
        <f>K45</f>
        <v>365000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5"/>
      <c r="Z45" s="74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5"/>
      <c r="AL45" s="74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5"/>
      <c r="AX45" s="74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5"/>
      <c r="BJ45" s="60"/>
    </row>
    <row r="46" spans="2:62" customFormat="1" ht="15.5">
      <c r="B46" s="19">
        <v>33</v>
      </c>
      <c r="C46" s="9" t="s">
        <v>259</v>
      </c>
      <c r="D46" s="10" t="s">
        <v>260</v>
      </c>
      <c r="E46" s="32">
        <v>1</v>
      </c>
      <c r="F46" s="10" t="s">
        <v>25</v>
      </c>
      <c r="G46" s="10" t="s">
        <v>120</v>
      </c>
      <c r="H46" s="10" t="s">
        <v>49</v>
      </c>
      <c r="I46" s="10" t="s">
        <v>98</v>
      </c>
      <c r="J46" s="44">
        <f>175000*(1+117593/812600)</f>
        <v>200324.60620231359</v>
      </c>
      <c r="K46" s="26">
        <f t="shared" si="0"/>
        <v>200324.60620231359</v>
      </c>
      <c r="L46" s="52"/>
      <c r="M46" s="66" t="s">
        <v>316</v>
      </c>
      <c r="N46" s="74"/>
      <c r="O46" s="72"/>
      <c r="P46" s="73">
        <f>K46</f>
        <v>200324.60620231359</v>
      </c>
      <c r="Q46" s="72"/>
      <c r="R46" s="72"/>
      <c r="S46" s="72"/>
      <c r="T46" s="72"/>
      <c r="U46" s="72"/>
      <c r="V46" s="72"/>
      <c r="W46" s="72"/>
      <c r="X46" s="72"/>
      <c r="Y46" s="75"/>
      <c r="Z46" s="74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5"/>
      <c r="AL46" s="74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5"/>
      <c r="AX46" s="74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5"/>
      <c r="BJ46" s="61" t="s">
        <v>331</v>
      </c>
    </row>
    <row r="47" spans="2:62" customFormat="1" ht="15.5">
      <c r="B47" s="19">
        <v>34</v>
      </c>
      <c r="C47" s="11" t="s">
        <v>50</v>
      </c>
      <c r="D47" s="10" t="s">
        <v>51</v>
      </c>
      <c r="E47" s="32">
        <v>1</v>
      </c>
      <c r="F47" s="10" t="s">
        <v>25</v>
      </c>
      <c r="G47" s="10" t="s">
        <v>261</v>
      </c>
      <c r="H47" s="40" t="s">
        <v>52</v>
      </c>
      <c r="I47" s="10" t="s">
        <v>262</v>
      </c>
      <c r="J47" s="47">
        <v>895290.00000000012</v>
      </c>
      <c r="K47" s="21">
        <f>J47*E47</f>
        <v>895290.00000000012</v>
      </c>
      <c r="L47" s="53"/>
      <c r="M47" s="68" t="s">
        <v>314</v>
      </c>
      <c r="N47" s="76">
        <f t="shared" ref="N47:N52" si="2">K47</f>
        <v>895290.00000000012</v>
      </c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5"/>
      <c r="Z47" s="74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5"/>
      <c r="AL47" s="74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5"/>
      <c r="AX47" s="74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5"/>
      <c r="BJ47" s="60"/>
    </row>
    <row r="48" spans="2:62" customFormat="1" ht="15.5">
      <c r="B48" s="19">
        <v>35</v>
      </c>
      <c r="C48" s="11" t="s">
        <v>53</v>
      </c>
      <c r="D48" s="10" t="s">
        <v>51</v>
      </c>
      <c r="E48" s="32">
        <v>1</v>
      </c>
      <c r="F48" s="10" t="s">
        <v>25</v>
      </c>
      <c r="G48" s="10" t="s">
        <v>263</v>
      </c>
      <c r="H48" s="40" t="s">
        <v>52</v>
      </c>
      <c r="I48" s="10" t="s">
        <v>262</v>
      </c>
      <c r="J48" s="47">
        <v>1530270.0000000002</v>
      </c>
      <c r="K48" s="21">
        <f>J48*E48</f>
        <v>1530270.0000000002</v>
      </c>
      <c r="L48" s="53"/>
      <c r="M48" s="68" t="s">
        <v>314</v>
      </c>
      <c r="N48" s="76">
        <f t="shared" si="2"/>
        <v>1530270.0000000002</v>
      </c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5"/>
      <c r="Z48" s="74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5"/>
      <c r="AL48" s="74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5"/>
      <c r="AX48" s="74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5"/>
      <c r="BJ48" s="60"/>
    </row>
    <row r="49" spans="2:62" customFormat="1" ht="15.5">
      <c r="B49" s="19">
        <v>36</v>
      </c>
      <c r="C49" s="11" t="s">
        <v>264</v>
      </c>
      <c r="D49" s="10" t="s">
        <v>51</v>
      </c>
      <c r="E49" s="32">
        <v>1</v>
      </c>
      <c r="F49" s="10" t="s">
        <v>25</v>
      </c>
      <c r="G49" s="10" t="s">
        <v>261</v>
      </c>
      <c r="H49" s="40" t="s">
        <v>52</v>
      </c>
      <c r="I49" s="10" t="s">
        <v>262</v>
      </c>
      <c r="J49" s="47">
        <v>176250</v>
      </c>
      <c r="K49" s="21">
        <f t="shared" ref="K49:K90" si="3">J49*E49</f>
        <v>176250</v>
      </c>
      <c r="L49" s="53"/>
      <c r="M49" s="68" t="s">
        <v>314</v>
      </c>
      <c r="N49" s="76">
        <f t="shared" si="2"/>
        <v>176250</v>
      </c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5"/>
      <c r="Z49" s="74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5"/>
      <c r="AL49" s="74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5"/>
      <c r="AX49" s="74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5"/>
      <c r="BJ49" s="60"/>
    </row>
    <row r="50" spans="2:62" customFormat="1" ht="31">
      <c r="B50" s="19">
        <v>37</v>
      </c>
      <c r="C50" s="11" t="s">
        <v>265</v>
      </c>
      <c r="D50" s="10" t="s">
        <v>51</v>
      </c>
      <c r="E50" s="32">
        <v>1</v>
      </c>
      <c r="F50" s="10" t="s">
        <v>25</v>
      </c>
      <c r="G50" s="10" t="s">
        <v>266</v>
      </c>
      <c r="H50" s="40" t="s">
        <v>52</v>
      </c>
      <c r="I50" s="10" t="s">
        <v>262</v>
      </c>
      <c r="J50" s="47">
        <v>272981</v>
      </c>
      <c r="K50" s="21">
        <f t="shared" si="3"/>
        <v>272981</v>
      </c>
      <c r="L50" s="53"/>
      <c r="M50" s="68" t="s">
        <v>314</v>
      </c>
      <c r="N50" s="76">
        <f t="shared" si="2"/>
        <v>272981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5"/>
      <c r="Z50" s="74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5"/>
      <c r="AL50" s="74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5"/>
      <c r="AX50" s="74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5"/>
      <c r="BJ50" s="60"/>
    </row>
    <row r="51" spans="2:62" customFormat="1" ht="31">
      <c r="B51" s="19">
        <v>38</v>
      </c>
      <c r="C51" s="11" t="s">
        <v>126</v>
      </c>
      <c r="D51" s="10" t="s">
        <v>51</v>
      </c>
      <c r="E51" s="32">
        <v>1</v>
      </c>
      <c r="F51" s="10" t="s">
        <v>25</v>
      </c>
      <c r="G51" s="10" t="s">
        <v>120</v>
      </c>
      <c r="H51" s="40" t="s">
        <v>52</v>
      </c>
      <c r="I51" s="10" t="s">
        <v>98</v>
      </c>
      <c r="J51" s="47">
        <v>511826</v>
      </c>
      <c r="K51" s="21">
        <f t="shared" si="3"/>
        <v>511826</v>
      </c>
      <c r="L51" s="53"/>
      <c r="M51" s="68" t="s">
        <v>314</v>
      </c>
      <c r="N51" s="76">
        <f t="shared" si="2"/>
        <v>511826</v>
      </c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5"/>
      <c r="Z51" s="74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5"/>
      <c r="AL51" s="74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5"/>
      <c r="AX51" s="74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5"/>
      <c r="BJ51" s="60"/>
    </row>
    <row r="52" spans="2:62" customFormat="1" ht="62">
      <c r="B52" s="19">
        <v>39</v>
      </c>
      <c r="C52" s="11" t="s">
        <v>267</v>
      </c>
      <c r="D52" s="10" t="s">
        <v>51</v>
      </c>
      <c r="E52" s="32">
        <v>1</v>
      </c>
      <c r="F52" s="10" t="s">
        <v>25</v>
      </c>
      <c r="G52" s="10" t="s">
        <v>268</v>
      </c>
      <c r="H52" s="40" t="s">
        <v>52</v>
      </c>
      <c r="I52" s="10" t="s">
        <v>269</v>
      </c>
      <c r="J52" s="47">
        <v>2248413.2680000002</v>
      </c>
      <c r="K52" s="21">
        <f t="shared" si="3"/>
        <v>2248413.2680000002</v>
      </c>
      <c r="L52" s="53"/>
      <c r="M52" s="68" t="s">
        <v>314</v>
      </c>
      <c r="N52" s="76">
        <f t="shared" si="2"/>
        <v>2248413.2680000002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5"/>
      <c r="Z52" s="74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5"/>
      <c r="AL52" s="74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5"/>
      <c r="AX52" s="74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5"/>
      <c r="BJ52" s="62" t="s">
        <v>332</v>
      </c>
    </row>
    <row r="53" spans="2:62" customFormat="1" ht="15.5">
      <c r="B53" s="19">
        <v>40</v>
      </c>
      <c r="C53" s="9" t="s">
        <v>188</v>
      </c>
      <c r="D53" s="10" t="s">
        <v>51</v>
      </c>
      <c r="E53" s="32">
        <v>2</v>
      </c>
      <c r="F53" s="10" t="s">
        <v>25</v>
      </c>
      <c r="G53" s="10" t="s">
        <v>189</v>
      </c>
      <c r="H53" s="40" t="s">
        <v>52</v>
      </c>
      <c r="I53" s="10" t="s">
        <v>96</v>
      </c>
      <c r="J53" s="47">
        <v>378333.5</v>
      </c>
      <c r="K53" s="21">
        <f t="shared" si="3"/>
        <v>756667</v>
      </c>
      <c r="L53" s="53"/>
      <c r="M53" s="65" t="s">
        <v>315</v>
      </c>
      <c r="N53" s="74"/>
      <c r="O53" s="73">
        <f>K53</f>
        <v>756667</v>
      </c>
      <c r="P53" s="72"/>
      <c r="Q53" s="72"/>
      <c r="R53" s="72"/>
      <c r="S53" s="72"/>
      <c r="T53" s="72"/>
      <c r="U53" s="72"/>
      <c r="V53" s="72"/>
      <c r="W53" s="72"/>
      <c r="X53" s="72"/>
      <c r="Y53" s="75"/>
      <c r="Z53" s="74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5"/>
      <c r="AL53" s="74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5"/>
      <c r="AX53" s="74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5"/>
      <c r="BJ53" s="60"/>
    </row>
    <row r="54" spans="2:62" customFormat="1" ht="15.5">
      <c r="B54" s="19">
        <v>41</v>
      </c>
      <c r="C54" s="11" t="s">
        <v>270</v>
      </c>
      <c r="D54" s="10" t="s">
        <v>51</v>
      </c>
      <c r="E54" s="32">
        <v>1</v>
      </c>
      <c r="F54" s="10" t="s">
        <v>25</v>
      </c>
      <c r="G54" s="10" t="s">
        <v>271</v>
      </c>
      <c r="H54" s="40" t="s">
        <v>52</v>
      </c>
      <c r="I54" s="22" t="s">
        <v>237</v>
      </c>
      <c r="J54" s="47">
        <v>195000</v>
      </c>
      <c r="K54" s="21">
        <f t="shared" si="3"/>
        <v>195000</v>
      </c>
      <c r="L54" s="53"/>
      <c r="M54" s="67" t="s">
        <v>317</v>
      </c>
      <c r="N54" s="74"/>
      <c r="O54" s="72"/>
      <c r="P54" s="72"/>
      <c r="Q54" s="73">
        <f>K54</f>
        <v>195000</v>
      </c>
      <c r="R54" s="72"/>
      <c r="S54" s="72"/>
      <c r="T54" s="72"/>
      <c r="U54" s="72"/>
      <c r="V54" s="72"/>
      <c r="W54" s="72"/>
      <c r="X54" s="72"/>
      <c r="Y54" s="75"/>
      <c r="Z54" s="74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5"/>
      <c r="AL54" s="74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5"/>
      <c r="AX54" s="74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5"/>
      <c r="BJ54" s="60"/>
    </row>
    <row r="55" spans="2:62" customFormat="1" ht="15.5">
      <c r="B55" s="19">
        <v>42</v>
      </c>
      <c r="C55" s="9" t="s">
        <v>272</v>
      </c>
      <c r="D55" s="10" t="s">
        <v>273</v>
      </c>
      <c r="E55" s="32">
        <v>1</v>
      </c>
      <c r="F55" s="10" t="s">
        <v>25</v>
      </c>
      <c r="G55" s="20" t="s">
        <v>43</v>
      </c>
      <c r="H55" s="10" t="s">
        <v>49</v>
      </c>
      <c r="I55" s="10" t="s">
        <v>95</v>
      </c>
      <c r="J55" s="47">
        <v>19800</v>
      </c>
      <c r="K55" s="21">
        <f t="shared" si="3"/>
        <v>19800</v>
      </c>
      <c r="L55" s="53"/>
      <c r="M55" s="67" t="s">
        <v>317</v>
      </c>
      <c r="N55" s="74"/>
      <c r="O55" s="72"/>
      <c r="P55" s="72"/>
      <c r="Q55" s="73">
        <f>K55</f>
        <v>19800</v>
      </c>
      <c r="R55" s="72"/>
      <c r="S55" s="72"/>
      <c r="T55" s="72"/>
      <c r="U55" s="72"/>
      <c r="V55" s="72"/>
      <c r="W55" s="72"/>
      <c r="X55" s="72"/>
      <c r="Y55" s="75"/>
      <c r="Z55" s="74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5"/>
      <c r="AL55" s="74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5"/>
      <c r="AX55" s="74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5"/>
      <c r="BJ55" s="60"/>
    </row>
    <row r="56" spans="2:62" customFormat="1" ht="15.5">
      <c r="B56" s="19">
        <v>43</v>
      </c>
      <c r="C56" s="9" t="s">
        <v>274</v>
      </c>
      <c r="D56" s="10" t="s">
        <v>273</v>
      </c>
      <c r="E56" s="32">
        <v>1</v>
      </c>
      <c r="F56" s="10" t="s">
        <v>25</v>
      </c>
      <c r="G56" s="41" t="s">
        <v>275</v>
      </c>
      <c r="H56" s="10" t="s">
        <v>49</v>
      </c>
      <c r="I56" s="22" t="s">
        <v>237</v>
      </c>
      <c r="J56" s="47">
        <v>12000</v>
      </c>
      <c r="K56" s="21">
        <f t="shared" si="3"/>
        <v>12000</v>
      </c>
      <c r="L56" s="53"/>
      <c r="M56" s="67" t="s">
        <v>317</v>
      </c>
      <c r="N56" s="74"/>
      <c r="O56" s="72"/>
      <c r="P56" s="72"/>
      <c r="Q56" s="73">
        <f>K56</f>
        <v>12000</v>
      </c>
      <c r="R56" s="72"/>
      <c r="S56" s="72"/>
      <c r="T56" s="72"/>
      <c r="U56" s="72"/>
      <c r="V56" s="72"/>
      <c r="W56" s="72"/>
      <c r="X56" s="72"/>
      <c r="Y56" s="75"/>
      <c r="Z56" s="74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5"/>
      <c r="AL56" s="74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5"/>
      <c r="AX56" s="74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5"/>
      <c r="BJ56" s="60"/>
    </row>
    <row r="57" spans="2:62" customFormat="1" ht="15.5">
      <c r="B57" s="19">
        <v>44</v>
      </c>
      <c r="C57" s="9" t="s">
        <v>276</v>
      </c>
      <c r="D57" s="10" t="s">
        <v>51</v>
      </c>
      <c r="E57" s="32">
        <v>6</v>
      </c>
      <c r="F57" s="10" t="s">
        <v>25</v>
      </c>
      <c r="G57" s="10" t="s">
        <v>277</v>
      </c>
      <c r="H57" s="10" t="s">
        <v>49</v>
      </c>
      <c r="I57" s="22" t="s">
        <v>237</v>
      </c>
      <c r="J57" s="47">
        <v>1500</v>
      </c>
      <c r="K57" s="21">
        <f t="shared" si="3"/>
        <v>9000</v>
      </c>
      <c r="L57" s="53"/>
      <c r="M57" s="67" t="s">
        <v>317</v>
      </c>
      <c r="N57" s="74"/>
      <c r="O57" s="72"/>
      <c r="P57" s="72"/>
      <c r="Q57" s="73">
        <f>K57</f>
        <v>9000</v>
      </c>
      <c r="R57" s="72"/>
      <c r="S57" s="72"/>
      <c r="T57" s="72"/>
      <c r="U57" s="72"/>
      <c r="V57" s="72"/>
      <c r="W57" s="72"/>
      <c r="X57" s="72"/>
      <c r="Y57" s="75"/>
      <c r="Z57" s="74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5"/>
      <c r="AL57" s="74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5"/>
      <c r="AX57" s="74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5"/>
      <c r="BJ57" s="60"/>
    </row>
    <row r="58" spans="2:62" customFormat="1" ht="15.5">
      <c r="B58" s="19">
        <v>45</v>
      </c>
      <c r="C58" s="11" t="s">
        <v>130</v>
      </c>
      <c r="D58" s="10" t="s">
        <v>51</v>
      </c>
      <c r="E58" s="32">
        <v>3</v>
      </c>
      <c r="F58" s="10" t="s">
        <v>25</v>
      </c>
      <c r="G58" s="10" t="s">
        <v>131</v>
      </c>
      <c r="H58" s="10" t="s">
        <v>49</v>
      </c>
      <c r="I58" s="10" t="s">
        <v>103</v>
      </c>
      <c r="J58" s="47">
        <v>135692.05000000002</v>
      </c>
      <c r="K58" s="21">
        <f t="shared" si="3"/>
        <v>407076.15</v>
      </c>
      <c r="L58" s="53"/>
      <c r="M58" s="67" t="s">
        <v>317</v>
      </c>
      <c r="N58" s="74"/>
      <c r="O58" s="72"/>
      <c r="P58" s="72"/>
      <c r="Q58" s="73">
        <f>K58</f>
        <v>407076.15</v>
      </c>
      <c r="R58" s="72"/>
      <c r="S58" s="72"/>
      <c r="T58" s="72"/>
      <c r="U58" s="72"/>
      <c r="V58" s="72"/>
      <c r="W58" s="72"/>
      <c r="X58" s="72"/>
      <c r="Y58" s="75"/>
      <c r="Z58" s="74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5"/>
      <c r="AL58" s="74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5"/>
      <c r="AX58" s="74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5"/>
      <c r="BJ58" s="60"/>
    </row>
    <row r="59" spans="2:62" customFormat="1" ht="15.5">
      <c r="B59" s="19">
        <v>46</v>
      </c>
      <c r="C59" s="9" t="s">
        <v>278</v>
      </c>
      <c r="D59" s="10" t="s">
        <v>51</v>
      </c>
      <c r="E59" s="32">
        <v>3</v>
      </c>
      <c r="F59" s="10" t="s">
        <v>25</v>
      </c>
      <c r="G59" s="10" t="s">
        <v>68</v>
      </c>
      <c r="H59" s="10" t="s">
        <v>49</v>
      </c>
      <c r="I59" s="22" t="s">
        <v>237</v>
      </c>
      <c r="J59" s="47">
        <v>24000</v>
      </c>
      <c r="K59" s="21">
        <f t="shared" si="3"/>
        <v>72000</v>
      </c>
      <c r="L59" s="53"/>
      <c r="M59" s="69" t="s">
        <v>318</v>
      </c>
      <c r="N59" s="74"/>
      <c r="O59" s="72"/>
      <c r="P59" s="72"/>
      <c r="Q59" s="72"/>
      <c r="R59" s="73">
        <f t="shared" ref="R59:R66" si="4">K59</f>
        <v>72000</v>
      </c>
      <c r="S59" s="73"/>
      <c r="T59" s="73"/>
      <c r="U59" s="73"/>
      <c r="V59" s="73"/>
      <c r="W59" s="73"/>
      <c r="X59" s="73"/>
      <c r="Y59" s="77"/>
      <c r="Z59" s="76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7"/>
      <c r="AL59" s="76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7"/>
      <c r="AX59" s="76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7"/>
      <c r="BJ59" s="60"/>
    </row>
    <row r="60" spans="2:62" customFormat="1" ht="15.5">
      <c r="B60" s="19">
        <v>47</v>
      </c>
      <c r="C60" s="9" t="s">
        <v>279</v>
      </c>
      <c r="D60" s="10" t="s">
        <v>51</v>
      </c>
      <c r="E60" s="32">
        <v>2</v>
      </c>
      <c r="F60" s="10" t="s">
        <v>25</v>
      </c>
      <c r="G60" s="10" t="s">
        <v>68</v>
      </c>
      <c r="H60" s="10" t="s">
        <v>49</v>
      </c>
      <c r="I60" s="22" t="s">
        <v>237</v>
      </c>
      <c r="J60" s="47">
        <v>38000</v>
      </c>
      <c r="K60" s="21">
        <f t="shared" si="3"/>
        <v>76000</v>
      </c>
      <c r="L60" s="53"/>
      <c r="M60" s="69" t="s">
        <v>318</v>
      </c>
      <c r="N60" s="74"/>
      <c r="O60" s="72"/>
      <c r="P60" s="72"/>
      <c r="Q60" s="72"/>
      <c r="R60" s="73">
        <f t="shared" si="4"/>
        <v>76000</v>
      </c>
      <c r="S60" s="73"/>
      <c r="T60" s="73"/>
      <c r="U60" s="73"/>
      <c r="V60" s="73"/>
      <c r="W60" s="73"/>
      <c r="X60" s="73"/>
      <c r="Y60" s="77"/>
      <c r="Z60" s="76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7"/>
      <c r="AL60" s="76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7"/>
      <c r="AX60" s="76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7"/>
      <c r="BJ60" s="60"/>
    </row>
    <row r="61" spans="2:62" customFormat="1" ht="15.5">
      <c r="B61" s="19">
        <v>48</v>
      </c>
      <c r="C61" s="9" t="s">
        <v>280</v>
      </c>
      <c r="D61" s="10" t="s">
        <v>51</v>
      </c>
      <c r="E61" s="32">
        <v>2</v>
      </c>
      <c r="F61" s="10" t="s">
        <v>25</v>
      </c>
      <c r="G61" s="10" t="s">
        <v>68</v>
      </c>
      <c r="H61" s="10" t="s">
        <v>49</v>
      </c>
      <c r="I61" s="22" t="s">
        <v>237</v>
      </c>
      <c r="J61" s="47">
        <v>11000</v>
      </c>
      <c r="K61" s="21">
        <f t="shared" si="3"/>
        <v>22000</v>
      </c>
      <c r="L61" s="53"/>
      <c r="M61" s="69" t="s">
        <v>318</v>
      </c>
      <c r="N61" s="74"/>
      <c r="O61" s="72"/>
      <c r="P61" s="72"/>
      <c r="Q61" s="72"/>
      <c r="R61" s="73">
        <f t="shared" si="4"/>
        <v>22000</v>
      </c>
      <c r="S61" s="73"/>
      <c r="T61" s="73"/>
      <c r="U61" s="73"/>
      <c r="V61" s="73"/>
      <c r="W61" s="73"/>
      <c r="X61" s="73"/>
      <c r="Y61" s="77"/>
      <c r="Z61" s="76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7"/>
      <c r="AL61" s="76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7"/>
      <c r="AX61" s="76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7"/>
      <c r="BJ61" s="60"/>
    </row>
    <row r="62" spans="2:62" customFormat="1" ht="15.5">
      <c r="B62" s="19">
        <v>49</v>
      </c>
      <c r="C62" s="9" t="s">
        <v>281</v>
      </c>
      <c r="D62" s="10" t="s">
        <v>51</v>
      </c>
      <c r="E62" s="32">
        <v>1</v>
      </c>
      <c r="F62" s="10" t="s">
        <v>25</v>
      </c>
      <c r="G62" s="10" t="s">
        <v>68</v>
      </c>
      <c r="H62" s="10" t="s">
        <v>49</v>
      </c>
      <c r="I62" s="22" t="s">
        <v>237</v>
      </c>
      <c r="J62" s="47">
        <v>20000</v>
      </c>
      <c r="K62" s="21">
        <f t="shared" si="3"/>
        <v>20000</v>
      </c>
      <c r="L62" s="53"/>
      <c r="M62" s="69" t="s">
        <v>318</v>
      </c>
      <c r="N62" s="74"/>
      <c r="O62" s="72"/>
      <c r="P62" s="72"/>
      <c r="Q62" s="72"/>
      <c r="R62" s="73">
        <f t="shared" si="4"/>
        <v>20000</v>
      </c>
      <c r="S62" s="73"/>
      <c r="T62" s="73"/>
      <c r="U62" s="73"/>
      <c r="V62" s="73"/>
      <c r="W62" s="73"/>
      <c r="X62" s="73"/>
      <c r="Y62" s="77"/>
      <c r="Z62" s="76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7"/>
      <c r="AL62" s="76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7"/>
      <c r="AX62" s="76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7"/>
      <c r="BJ62" s="60"/>
    </row>
    <row r="63" spans="2:62" customFormat="1" ht="15.5">
      <c r="B63" s="19">
        <v>50</v>
      </c>
      <c r="C63" s="9" t="s">
        <v>282</v>
      </c>
      <c r="D63" s="10" t="s">
        <v>51</v>
      </c>
      <c r="E63" s="32">
        <v>2</v>
      </c>
      <c r="F63" s="10" t="s">
        <v>25</v>
      </c>
      <c r="G63" s="10" t="s">
        <v>68</v>
      </c>
      <c r="H63" s="10" t="s">
        <v>49</v>
      </c>
      <c r="I63" s="22" t="s">
        <v>237</v>
      </c>
      <c r="J63" s="47">
        <v>58000</v>
      </c>
      <c r="K63" s="21">
        <f t="shared" si="3"/>
        <v>116000</v>
      </c>
      <c r="L63" s="53"/>
      <c r="M63" s="69" t="s">
        <v>318</v>
      </c>
      <c r="N63" s="74"/>
      <c r="O63" s="72"/>
      <c r="P63" s="72"/>
      <c r="Q63" s="72"/>
      <c r="R63" s="73">
        <f t="shared" si="4"/>
        <v>116000</v>
      </c>
      <c r="S63" s="73"/>
      <c r="T63" s="73"/>
      <c r="U63" s="73"/>
      <c r="V63" s="73"/>
      <c r="W63" s="73"/>
      <c r="X63" s="73"/>
      <c r="Y63" s="77"/>
      <c r="Z63" s="76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7"/>
      <c r="AL63" s="76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7"/>
      <c r="AX63" s="76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7"/>
      <c r="BJ63" s="60"/>
    </row>
    <row r="64" spans="2:62" customFormat="1" ht="15.5">
      <c r="B64" s="19">
        <v>51</v>
      </c>
      <c r="C64" s="9" t="s">
        <v>283</v>
      </c>
      <c r="D64" s="10" t="s">
        <v>51</v>
      </c>
      <c r="E64" s="32">
        <v>1</v>
      </c>
      <c r="F64" s="10" t="s">
        <v>25</v>
      </c>
      <c r="G64" s="10" t="s">
        <v>68</v>
      </c>
      <c r="H64" s="10" t="s">
        <v>49</v>
      </c>
      <c r="I64" s="22" t="s">
        <v>237</v>
      </c>
      <c r="J64" s="47">
        <v>50000</v>
      </c>
      <c r="K64" s="21">
        <f t="shared" si="3"/>
        <v>50000</v>
      </c>
      <c r="L64" s="53"/>
      <c r="M64" s="69" t="s">
        <v>318</v>
      </c>
      <c r="N64" s="74"/>
      <c r="O64" s="72"/>
      <c r="P64" s="72"/>
      <c r="Q64" s="72"/>
      <c r="R64" s="73">
        <f t="shared" si="4"/>
        <v>50000</v>
      </c>
      <c r="S64" s="73"/>
      <c r="T64" s="73"/>
      <c r="U64" s="73"/>
      <c r="V64" s="73"/>
      <c r="W64" s="73"/>
      <c r="X64" s="73"/>
      <c r="Y64" s="77"/>
      <c r="Z64" s="76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7"/>
      <c r="AL64" s="76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7"/>
      <c r="AX64" s="76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7"/>
      <c r="BJ64" s="60"/>
    </row>
    <row r="65" spans="2:62" customFormat="1" ht="15.5">
      <c r="B65" s="19">
        <v>52</v>
      </c>
      <c r="C65" s="11" t="s">
        <v>74</v>
      </c>
      <c r="D65" s="10" t="s">
        <v>75</v>
      </c>
      <c r="E65" s="32">
        <v>10</v>
      </c>
      <c r="F65" s="10" t="s">
        <v>25</v>
      </c>
      <c r="G65" s="10" t="s">
        <v>284</v>
      </c>
      <c r="H65" s="38" t="s">
        <v>64</v>
      </c>
      <c r="I65" s="22" t="s">
        <v>237</v>
      </c>
      <c r="J65" s="47">
        <v>2750</v>
      </c>
      <c r="K65" s="21">
        <f t="shared" si="3"/>
        <v>27500</v>
      </c>
      <c r="L65" s="53"/>
      <c r="M65" s="69" t="s">
        <v>318</v>
      </c>
      <c r="N65" s="74"/>
      <c r="O65" s="72"/>
      <c r="P65" s="72"/>
      <c r="Q65" s="72"/>
      <c r="R65" s="73">
        <f t="shared" si="4"/>
        <v>27500</v>
      </c>
      <c r="S65" s="73"/>
      <c r="T65" s="73"/>
      <c r="U65" s="73"/>
      <c r="V65" s="73"/>
      <c r="W65" s="73"/>
      <c r="X65" s="73"/>
      <c r="Y65" s="77"/>
      <c r="Z65" s="76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7"/>
      <c r="AL65" s="76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7"/>
      <c r="AX65" s="76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7"/>
      <c r="BJ65" s="60"/>
    </row>
    <row r="66" spans="2:62" customFormat="1" ht="15.5">
      <c r="B66" s="19">
        <v>53</v>
      </c>
      <c r="C66" s="11" t="s">
        <v>76</v>
      </c>
      <c r="D66" s="10" t="s">
        <v>77</v>
      </c>
      <c r="E66" s="32">
        <v>20</v>
      </c>
      <c r="F66" s="10" t="s">
        <v>25</v>
      </c>
      <c r="G66" s="10" t="s">
        <v>284</v>
      </c>
      <c r="H66" s="38" t="s">
        <v>64</v>
      </c>
      <c r="I66" s="22" t="s">
        <v>237</v>
      </c>
      <c r="J66" s="47">
        <v>2500</v>
      </c>
      <c r="K66" s="21">
        <f t="shared" si="3"/>
        <v>50000</v>
      </c>
      <c r="L66" s="53"/>
      <c r="M66" s="69" t="s">
        <v>318</v>
      </c>
      <c r="N66" s="74"/>
      <c r="O66" s="72"/>
      <c r="P66" s="72"/>
      <c r="Q66" s="72"/>
      <c r="R66" s="73">
        <f t="shared" si="4"/>
        <v>50000</v>
      </c>
      <c r="S66" s="73"/>
      <c r="T66" s="73"/>
      <c r="U66" s="73"/>
      <c r="V66" s="73"/>
      <c r="W66" s="73"/>
      <c r="X66" s="73"/>
      <c r="Y66" s="77"/>
      <c r="Z66" s="76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7"/>
      <c r="AL66" s="76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7"/>
      <c r="AX66" s="76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7"/>
      <c r="BJ66" s="60"/>
    </row>
    <row r="67" spans="2:62" customFormat="1" ht="15.5">
      <c r="B67" s="19">
        <v>54</v>
      </c>
      <c r="C67" s="11" t="s">
        <v>146</v>
      </c>
      <c r="D67" s="10" t="s">
        <v>51</v>
      </c>
      <c r="E67" s="32">
        <v>1</v>
      </c>
      <c r="F67" s="10" t="s">
        <v>25</v>
      </c>
      <c r="G67" s="10" t="s">
        <v>147</v>
      </c>
      <c r="H67" s="38" t="s">
        <v>64</v>
      </c>
      <c r="I67" s="10" t="s">
        <v>101</v>
      </c>
      <c r="J67" s="47">
        <v>97146.825000000012</v>
      </c>
      <c r="K67" s="21">
        <f>J67*E67</f>
        <v>97146.825000000012</v>
      </c>
      <c r="L67" s="53"/>
      <c r="M67" s="66" t="s">
        <v>316</v>
      </c>
      <c r="N67" s="74"/>
      <c r="O67" s="72"/>
      <c r="P67" s="73">
        <f>K67</f>
        <v>97146.825000000012</v>
      </c>
      <c r="Q67" s="72"/>
      <c r="R67" s="72"/>
      <c r="S67" s="72"/>
      <c r="T67" s="72"/>
      <c r="U67" s="72"/>
      <c r="V67" s="72"/>
      <c r="W67" s="72"/>
      <c r="X67" s="72"/>
      <c r="Y67" s="75"/>
      <c r="Z67" s="74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5"/>
      <c r="AL67" s="74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5"/>
      <c r="AX67" s="74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5"/>
      <c r="BJ67" s="60"/>
    </row>
    <row r="68" spans="2:62" customFormat="1" ht="31">
      <c r="B68" s="19">
        <v>55</v>
      </c>
      <c r="C68" s="9" t="s">
        <v>127</v>
      </c>
      <c r="D68" s="42" t="s">
        <v>285</v>
      </c>
      <c r="E68" s="32">
        <v>2</v>
      </c>
      <c r="F68" s="10" t="s">
        <v>25</v>
      </c>
      <c r="G68" s="10" t="s">
        <v>120</v>
      </c>
      <c r="H68" s="38" t="s">
        <v>64</v>
      </c>
      <c r="I68" s="10" t="s">
        <v>98</v>
      </c>
      <c r="J68" s="44">
        <f>274900*(1+261200/2323200)</f>
        <v>305807.31749311293</v>
      </c>
      <c r="K68" s="21">
        <f>J68*E68</f>
        <v>611614.63498622586</v>
      </c>
      <c r="L68" s="53"/>
      <c r="M68" s="65" t="s">
        <v>315</v>
      </c>
      <c r="N68" s="74"/>
      <c r="O68" s="73">
        <f>K68</f>
        <v>611614.63498622586</v>
      </c>
      <c r="P68" s="72"/>
      <c r="Q68" s="72"/>
      <c r="R68" s="72"/>
      <c r="S68" s="72"/>
      <c r="T68" s="72"/>
      <c r="U68" s="72"/>
      <c r="V68" s="72"/>
      <c r="W68" s="72"/>
      <c r="X68" s="72"/>
      <c r="Y68" s="75"/>
      <c r="Z68" s="74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5"/>
      <c r="AL68" s="74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5"/>
      <c r="AX68" s="74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5"/>
      <c r="BJ68" s="60"/>
    </row>
    <row r="69" spans="2:62" customFormat="1" ht="15.5">
      <c r="B69" s="19">
        <v>56</v>
      </c>
      <c r="C69" s="9" t="s">
        <v>167</v>
      </c>
      <c r="D69" s="10" t="s">
        <v>286</v>
      </c>
      <c r="E69" s="32">
        <v>2</v>
      </c>
      <c r="F69" s="10" t="s">
        <v>25</v>
      </c>
      <c r="G69" s="10" t="s">
        <v>168</v>
      </c>
      <c r="H69" s="38" t="s">
        <v>64</v>
      </c>
      <c r="I69" s="10" t="s">
        <v>104</v>
      </c>
      <c r="J69" s="47">
        <v>128400.00000000001</v>
      </c>
      <c r="K69" s="21">
        <f t="shared" ref="K69:K74" si="5">J69*E69</f>
        <v>256800.00000000003</v>
      </c>
      <c r="L69" s="53"/>
      <c r="M69" s="66" t="s">
        <v>316</v>
      </c>
      <c r="N69" s="74"/>
      <c r="O69" s="72"/>
      <c r="P69" s="73">
        <f>K69</f>
        <v>256800.00000000003</v>
      </c>
      <c r="Q69" s="72"/>
      <c r="R69" s="72"/>
      <c r="S69" s="72"/>
      <c r="T69" s="72"/>
      <c r="U69" s="72"/>
      <c r="V69" s="72"/>
      <c r="W69" s="72"/>
      <c r="X69" s="72"/>
      <c r="Y69" s="75"/>
      <c r="Z69" s="74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5"/>
      <c r="AL69" s="74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5"/>
      <c r="AX69" s="74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5"/>
      <c r="BJ69" s="60"/>
    </row>
    <row r="70" spans="2:62" customFormat="1" ht="15.5">
      <c r="B70" s="19">
        <v>57</v>
      </c>
      <c r="C70" s="9" t="s">
        <v>169</v>
      </c>
      <c r="D70" s="10" t="s">
        <v>287</v>
      </c>
      <c r="E70" s="32">
        <v>1</v>
      </c>
      <c r="F70" s="10" t="s">
        <v>25</v>
      </c>
      <c r="G70" s="10" t="s">
        <v>170</v>
      </c>
      <c r="H70" s="38" t="s">
        <v>64</v>
      </c>
      <c r="I70" s="10" t="s">
        <v>99</v>
      </c>
      <c r="J70" s="48">
        <f>(820000/2)*1.1</f>
        <v>451000.00000000006</v>
      </c>
      <c r="K70" s="21">
        <f t="shared" si="5"/>
        <v>451000.00000000006</v>
      </c>
      <c r="L70" s="53"/>
      <c r="M70" s="68" t="s">
        <v>314</v>
      </c>
      <c r="N70" s="76">
        <f>K70</f>
        <v>451000.00000000006</v>
      </c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5"/>
      <c r="Z70" s="74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5"/>
      <c r="AL70" s="74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5"/>
      <c r="AX70" s="74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5"/>
      <c r="BJ70" s="281" t="s">
        <v>333</v>
      </c>
    </row>
    <row r="71" spans="2:62" customFormat="1" ht="15.5">
      <c r="B71" s="19">
        <v>58</v>
      </c>
      <c r="C71" s="9" t="s">
        <v>190</v>
      </c>
      <c r="D71" s="10" t="s">
        <v>51</v>
      </c>
      <c r="E71" s="32">
        <v>3</v>
      </c>
      <c r="F71" s="10" t="s">
        <v>25</v>
      </c>
      <c r="G71" s="10" t="s">
        <v>191</v>
      </c>
      <c r="H71" s="38" t="s">
        <v>64</v>
      </c>
      <c r="I71" s="10" t="s">
        <v>96</v>
      </c>
      <c r="J71" s="48">
        <f>(20500+5000)*1.1</f>
        <v>28050.000000000004</v>
      </c>
      <c r="K71" s="21">
        <f t="shared" si="5"/>
        <v>84150.000000000015</v>
      </c>
      <c r="L71" s="53"/>
      <c r="M71" s="68" t="s">
        <v>314</v>
      </c>
      <c r="N71" s="76">
        <f>K71</f>
        <v>84150.000000000015</v>
      </c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5"/>
      <c r="Z71" s="74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5"/>
      <c r="AL71" s="74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5"/>
      <c r="AX71" s="74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5"/>
      <c r="BJ71" s="282"/>
    </row>
    <row r="72" spans="2:62" customFormat="1" ht="15.5">
      <c r="B72" s="19">
        <v>59</v>
      </c>
      <c r="C72" s="9" t="s">
        <v>128</v>
      </c>
      <c r="D72" s="10" t="s">
        <v>51</v>
      </c>
      <c r="E72" s="32">
        <v>1</v>
      </c>
      <c r="F72" s="10" t="s">
        <v>25</v>
      </c>
      <c r="G72" s="10" t="s">
        <v>129</v>
      </c>
      <c r="H72" s="38" t="s">
        <v>64</v>
      </c>
      <c r="I72" s="10" t="s">
        <v>98</v>
      </c>
      <c r="J72" s="47">
        <v>188250</v>
      </c>
      <c r="K72" s="21">
        <f t="shared" si="5"/>
        <v>188250</v>
      </c>
      <c r="L72" s="53"/>
      <c r="M72" s="68" t="s">
        <v>314</v>
      </c>
      <c r="N72" s="76">
        <f>K72</f>
        <v>188250</v>
      </c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5"/>
      <c r="Z72" s="74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5"/>
      <c r="AL72" s="74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5"/>
      <c r="AX72" s="74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5"/>
      <c r="BJ72" s="282"/>
    </row>
    <row r="73" spans="2:62" customFormat="1" ht="15.5">
      <c r="B73" s="19">
        <v>60</v>
      </c>
      <c r="C73" s="9" t="s">
        <v>288</v>
      </c>
      <c r="D73" s="10" t="s">
        <v>51</v>
      </c>
      <c r="E73" s="32">
        <v>2</v>
      </c>
      <c r="F73" s="10" t="s">
        <v>25</v>
      </c>
      <c r="G73" s="10" t="s">
        <v>193</v>
      </c>
      <c r="H73" s="38" t="s">
        <v>64</v>
      </c>
      <c r="I73" s="10" t="s">
        <v>96</v>
      </c>
      <c r="J73" s="47">
        <v>12572.5</v>
      </c>
      <c r="K73" s="21">
        <f t="shared" si="5"/>
        <v>25145</v>
      </c>
      <c r="L73" s="53"/>
      <c r="M73" s="68" t="s">
        <v>314</v>
      </c>
      <c r="N73" s="76">
        <f>K73</f>
        <v>25145</v>
      </c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5"/>
      <c r="Z73" s="74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5"/>
      <c r="AL73" s="74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5"/>
      <c r="AX73" s="74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5"/>
      <c r="BJ73" s="282"/>
    </row>
    <row r="74" spans="2:62" customFormat="1" ht="31">
      <c r="B74" s="19">
        <v>61</v>
      </c>
      <c r="C74" s="9" t="s">
        <v>63</v>
      </c>
      <c r="D74" s="10" t="s">
        <v>51</v>
      </c>
      <c r="E74" s="32">
        <v>4</v>
      </c>
      <c r="F74" s="10" t="s">
        <v>25</v>
      </c>
      <c r="G74" s="42" t="s">
        <v>289</v>
      </c>
      <c r="H74" s="38" t="s">
        <v>64</v>
      </c>
      <c r="I74" s="10" t="s">
        <v>269</v>
      </c>
      <c r="J74" s="47">
        <v>38100</v>
      </c>
      <c r="K74" s="21">
        <f t="shared" si="5"/>
        <v>152400</v>
      </c>
      <c r="L74" s="53"/>
      <c r="M74" s="67" t="s">
        <v>317</v>
      </c>
      <c r="N74" s="76">
        <f>K74</f>
        <v>152400</v>
      </c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5"/>
      <c r="Z74" s="74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5"/>
      <c r="AL74" s="74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5"/>
      <c r="AX74" s="74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5"/>
      <c r="BJ74" s="63">
        <f>SUM(K70:K74)</f>
        <v>900945.00000000012</v>
      </c>
    </row>
    <row r="75" spans="2:62" customFormat="1" ht="15.5">
      <c r="B75" s="19">
        <v>62</v>
      </c>
      <c r="C75" s="9" t="s">
        <v>132</v>
      </c>
      <c r="D75" s="10" t="s">
        <v>51</v>
      </c>
      <c r="E75" s="32">
        <v>4</v>
      </c>
      <c r="F75" s="10" t="s">
        <v>25</v>
      </c>
      <c r="G75" s="10" t="s">
        <v>133</v>
      </c>
      <c r="H75" s="38" t="s">
        <v>64</v>
      </c>
      <c r="I75" s="10" t="s">
        <v>105</v>
      </c>
      <c r="J75" s="47">
        <v>25260</v>
      </c>
      <c r="K75" s="21">
        <f>J75*E75</f>
        <v>101040</v>
      </c>
      <c r="L75" s="53"/>
      <c r="M75" s="67" t="s">
        <v>317</v>
      </c>
      <c r="N75" s="74"/>
      <c r="O75" s="72"/>
      <c r="P75" s="72"/>
      <c r="Q75" s="73">
        <f>K75</f>
        <v>101040</v>
      </c>
      <c r="R75" s="72"/>
      <c r="S75" s="72"/>
      <c r="T75" s="72"/>
      <c r="U75" s="72"/>
      <c r="V75" s="72"/>
      <c r="W75" s="72"/>
      <c r="X75" s="72"/>
      <c r="Y75" s="75"/>
      <c r="Z75" s="74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5"/>
      <c r="AL75" s="74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5"/>
      <c r="AX75" s="74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5"/>
      <c r="BJ75" s="283" t="s">
        <v>331</v>
      </c>
    </row>
    <row r="76" spans="2:62" customFormat="1" ht="15.5">
      <c r="B76" s="19">
        <v>63</v>
      </c>
      <c r="C76" s="9" t="s">
        <v>290</v>
      </c>
      <c r="D76" s="10" t="s">
        <v>51</v>
      </c>
      <c r="E76" s="32">
        <v>2</v>
      </c>
      <c r="F76" s="10" t="s">
        <v>25</v>
      </c>
      <c r="G76" s="10" t="s">
        <v>245</v>
      </c>
      <c r="H76" s="43" t="s">
        <v>60</v>
      </c>
      <c r="I76" s="22" t="s">
        <v>237</v>
      </c>
      <c r="J76" s="47">
        <v>80000</v>
      </c>
      <c r="K76" s="21">
        <f>J76*E76</f>
        <v>160000</v>
      </c>
      <c r="L76" s="53"/>
      <c r="M76" s="66" t="s">
        <v>316</v>
      </c>
      <c r="N76" s="74"/>
      <c r="O76" s="72"/>
      <c r="P76" s="72"/>
      <c r="Q76" s="73">
        <f>K76</f>
        <v>160000</v>
      </c>
      <c r="R76" s="72"/>
      <c r="S76" s="72"/>
      <c r="T76" s="72"/>
      <c r="U76" s="72"/>
      <c r="V76" s="72"/>
      <c r="W76" s="72"/>
      <c r="X76" s="72"/>
      <c r="Y76" s="75"/>
      <c r="Z76" s="74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5"/>
      <c r="AL76" s="74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5"/>
      <c r="AX76" s="74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5"/>
      <c r="BJ76" s="284"/>
    </row>
    <row r="77" spans="2:62" customFormat="1" ht="15.5">
      <c r="B77" s="19">
        <v>64</v>
      </c>
      <c r="C77" s="9" t="s">
        <v>59</v>
      </c>
      <c r="D77" s="10" t="s">
        <v>51</v>
      </c>
      <c r="E77" s="32">
        <v>1</v>
      </c>
      <c r="F77" s="10" t="s">
        <v>25</v>
      </c>
      <c r="G77" s="45" t="s">
        <v>247</v>
      </c>
      <c r="H77" s="43" t="s">
        <v>60</v>
      </c>
      <c r="I77" s="10" t="s">
        <v>291</v>
      </c>
      <c r="J77" s="47">
        <v>0</v>
      </c>
      <c r="K77" s="46">
        <v>291522.95720323647</v>
      </c>
      <c r="L77" s="53"/>
      <c r="M77" s="66" t="s">
        <v>316</v>
      </c>
      <c r="N77" s="74"/>
      <c r="O77" s="72"/>
      <c r="P77" s="73">
        <f>K77</f>
        <v>291522.95720323647</v>
      </c>
      <c r="Q77" s="72"/>
      <c r="R77" s="72"/>
      <c r="S77" s="72"/>
      <c r="T77" s="72"/>
      <c r="U77" s="72"/>
      <c r="V77" s="72"/>
      <c r="W77" s="72"/>
      <c r="X77" s="72"/>
      <c r="Y77" s="75"/>
      <c r="Z77" s="74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5"/>
      <c r="AL77" s="74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5"/>
      <c r="AX77" s="74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5"/>
      <c r="BJ77" s="61" t="s">
        <v>327</v>
      </c>
    </row>
    <row r="78" spans="2:62" customFormat="1" ht="15.5">
      <c r="B78" s="19">
        <v>65</v>
      </c>
      <c r="C78" s="9" t="s">
        <v>61</v>
      </c>
      <c r="D78" s="10" t="s">
        <v>51</v>
      </c>
      <c r="E78" s="32">
        <v>1</v>
      </c>
      <c r="F78" s="10" t="s">
        <v>25</v>
      </c>
      <c r="G78" s="45" t="s">
        <v>247</v>
      </c>
      <c r="H78" s="43" t="s">
        <v>60</v>
      </c>
      <c r="I78" s="10" t="s">
        <v>291</v>
      </c>
      <c r="J78" s="47">
        <v>0</v>
      </c>
      <c r="K78" s="46">
        <v>100900.27502498905</v>
      </c>
      <c r="L78" s="53"/>
      <c r="M78" s="66" t="s">
        <v>316</v>
      </c>
      <c r="N78" s="74"/>
      <c r="O78" s="72"/>
      <c r="P78" s="73">
        <f>K78</f>
        <v>100900.27502498905</v>
      </c>
      <c r="Q78" s="72"/>
      <c r="R78" s="72"/>
      <c r="S78" s="72"/>
      <c r="T78" s="72"/>
      <c r="U78" s="72"/>
      <c r="V78" s="72"/>
      <c r="W78" s="72"/>
      <c r="X78" s="72"/>
      <c r="Y78" s="75"/>
      <c r="Z78" s="74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5"/>
      <c r="AL78" s="74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5"/>
      <c r="AX78" s="74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5"/>
      <c r="BJ78" s="283" t="s">
        <v>331</v>
      </c>
    </row>
    <row r="79" spans="2:62" customFormat="1" ht="15.5">
      <c r="B79" s="19">
        <v>66</v>
      </c>
      <c r="C79" s="9" t="s">
        <v>62</v>
      </c>
      <c r="D79" s="10" t="s">
        <v>51</v>
      </c>
      <c r="E79" s="32">
        <v>1</v>
      </c>
      <c r="F79" s="10" t="s">
        <v>25</v>
      </c>
      <c r="G79" s="45" t="s">
        <v>247</v>
      </c>
      <c r="H79" s="43" t="s">
        <v>60</v>
      </c>
      <c r="I79" s="10" t="s">
        <v>291</v>
      </c>
      <c r="J79" s="47">
        <v>0</v>
      </c>
      <c r="K79" s="46">
        <v>346926.65918534616</v>
      </c>
      <c r="L79" s="53"/>
      <c r="M79" s="66" t="s">
        <v>316</v>
      </c>
      <c r="N79" s="74"/>
      <c r="O79" s="72"/>
      <c r="P79" s="73">
        <f>K79</f>
        <v>346926.65918534616</v>
      </c>
      <c r="Q79" s="72"/>
      <c r="R79" s="72"/>
      <c r="S79" s="72"/>
      <c r="T79" s="72"/>
      <c r="U79" s="72"/>
      <c r="V79" s="72"/>
      <c r="W79" s="72"/>
      <c r="X79" s="72"/>
      <c r="Y79" s="75"/>
      <c r="Z79" s="74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5"/>
      <c r="AL79" s="74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5"/>
      <c r="AX79" s="74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5"/>
      <c r="BJ79" s="285"/>
    </row>
    <row r="80" spans="2:62" customFormat="1" ht="15.5">
      <c r="B80" s="19">
        <v>67</v>
      </c>
      <c r="C80" s="9" t="s">
        <v>292</v>
      </c>
      <c r="D80" s="10" t="s">
        <v>51</v>
      </c>
      <c r="E80" s="32">
        <v>1</v>
      </c>
      <c r="F80" s="10" t="s">
        <v>25</v>
      </c>
      <c r="G80" s="45" t="s">
        <v>247</v>
      </c>
      <c r="H80" s="43" t="s">
        <v>60</v>
      </c>
      <c r="I80" s="22" t="s">
        <v>237</v>
      </c>
      <c r="J80" s="47">
        <v>0</v>
      </c>
      <c r="K80" s="46">
        <v>60650.113724270115</v>
      </c>
      <c r="L80" s="53"/>
      <c r="M80" s="69" t="s">
        <v>318</v>
      </c>
      <c r="N80" s="74"/>
      <c r="O80" s="72"/>
      <c r="P80" s="73">
        <f>K80</f>
        <v>60650.113724270115</v>
      </c>
      <c r="Q80" s="72"/>
      <c r="R80" s="72"/>
      <c r="S80" s="72"/>
      <c r="T80" s="72"/>
      <c r="U80" s="72"/>
      <c r="V80" s="72"/>
      <c r="W80" s="72"/>
      <c r="X80" s="72"/>
      <c r="Y80" s="75"/>
      <c r="Z80" s="74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5"/>
      <c r="AL80" s="74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5"/>
      <c r="AX80" s="74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5"/>
      <c r="BJ80" s="285"/>
    </row>
    <row r="81" spans="2:62" customFormat="1" ht="15.5">
      <c r="B81" s="19">
        <v>68</v>
      </c>
      <c r="C81" s="9" t="s">
        <v>293</v>
      </c>
      <c r="D81" s="10"/>
      <c r="E81" s="49">
        <v>25450</v>
      </c>
      <c r="F81" s="10" t="s">
        <v>30</v>
      </c>
      <c r="G81" s="10" t="s">
        <v>294</v>
      </c>
      <c r="H81" s="23" t="s">
        <v>31</v>
      </c>
      <c r="I81" s="36" t="s">
        <v>27</v>
      </c>
      <c r="J81" s="47">
        <v>1188.7</v>
      </c>
      <c r="K81" s="21">
        <f t="shared" si="3"/>
        <v>30252415</v>
      </c>
      <c r="L81" s="53"/>
      <c r="M81" s="70"/>
      <c r="N81" s="76">
        <f>$K$81/6</f>
        <v>5042069.166666667</v>
      </c>
      <c r="O81" s="72"/>
      <c r="P81" s="72"/>
      <c r="Q81" s="72"/>
      <c r="R81" s="73"/>
      <c r="S81" s="73"/>
      <c r="T81" s="73">
        <f>$K$81/6</f>
        <v>5042069.166666667</v>
      </c>
      <c r="U81" s="73"/>
      <c r="V81" s="73"/>
      <c r="W81" s="73"/>
      <c r="X81" s="73"/>
      <c r="Y81" s="77"/>
      <c r="Z81" s="76"/>
      <c r="AA81" s="73">
        <f>$K$81/6</f>
        <v>5042069.166666667</v>
      </c>
      <c r="AB81" s="73"/>
      <c r="AC81" s="73"/>
      <c r="AD81" s="73"/>
      <c r="AE81" s="73"/>
      <c r="AF81" s="73"/>
      <c r="AG81" s="73"/>
      <c r="AH81" s="73">
        <f>$K$81/6</f>
        <v>5042069.166666667</v>
      </c>
      <c r="AI81" s="73"/>
      <c r="AJ81" s="73"/>
      <c r="AK81" s="77"/>
      <c r="AL81" s="74"/>
      <c r="AM81" s="73"/>
      <c r="AN81" s="73"/>
      <c r="AO81" s="73">
        <f>$K$81/6</f>
        <v>5042069.166666667</v>
      </c>
      <c r="AP81" s="73"/>
      <c r="AQ81" s="73"/>
      <c r="AR81" s="73"/>
      <c r="AS81" s="73"/>
      <c r="AT81" s="73"/>
      <c r="AU81" s="73"/>
      <c r="AV81" s="73">
        <f>$K$81/6</f>
        <v>5042069.166666667</v>
      </c>
      <c r="AW81" s="77"/>
      <c r="AX81" s="76"/>
      <c r="AY81" s="72"/>
      <c r="AZ81" s="73"/>
      <c r="BA81" s="73"/>
      <c r="BB81" s="73"/>
      <c r="BC81" s="73"/>
      <c r="BD81" s="73"/>
      <c r="BE81" s="72"/>
      <c r="BF81" s="73"/>
      <c r="BG81" s="73"/>
      <c r="BH81" s="73"/>
      <c r="BI81" s="77"/>
      <c r="BJ81" s="284"/>
    </row>
    <row r="82" spans="2:62" customFormat="1" ht="15.5">
      <c r="B82" s="19">
        <v>69</v>
      </c>
      <c r="C82" s="9" t="s">
        <v>32</v>
      </c>
      <c r="D82" s="10"/>
      <c r="E82" s="49">
        <v>31880</v>
      </c>
      <c r="F82" s="10" t="s">
        <v>30</v>
      </c>
      <c r="G82" s="10" t="s">
        <v>294</v>
      </c>
      <c r="H82" s="23" t="s">
        <v>31</v>
      </c>
      <c r="I82" s="36" t="s">
        <v>27</v>
      </c>
      <c r="J82" s="47">
        <v>970.40083333333337</v>
      </c>
      <c r="K82" s="21">
        <f t="shared" si="3"/>
        <v>30936378.566666666</v>
      </c>
      <c r="L82" s="53"/>
      <c r="M82" s="70"/>
      <c r="N82" s="76">
        <f>$K$82/6</f>
        <v>5156063.0944444444</v>
      </c>
      <c r="O82" s="72"/>
      <c r="P82" s="72"/>
      <c r="Q82" s="72"/>
      <c r="R82" s="73"/>
      <c r="S82" s="72"/>
      <c r="T82" s="73">
        <f>$K$82/6</f>
        <v>5156063.0944444444</v>
      </c>
      <c r="U82" s="72"/>
      <c r="V82" s="72"/>
      <c r="W82" s="72"/>
      <c r="X82" s="72"/>
      <c r="Y82" s="75"/>
      <c r="Z82" s="76"/>
      <c r="AA82" s="73">
        <f>$K$82/6</f>
        <v>5156063.0944444444</v>
      </c>
      <c r="AB82" s="72"/>
      <c r="AC82" s="72"/>
      <c r="AD82" s="72"/>
      <c r="AE82" s="72"/>
      <c r="AF82" s="73"/>
      <c r="AG82" s="72"/>
      <c r="AH82" s="73">
        <f>$K$82/6</f>
        <v>5156063.0944444444</v>
      </c>
      <c r="AI82" s="72"/>
      <c r="AJ82" s="72"/>
      <c r="AK82" s="75"/>
      <c r="AL82" s="74"/>
      <c r="AM82" s="72"/>
      <c r="AN82" s="72"/>
      <c r="AO82" s="73">
        <f>$K$82/6</f>
        <v>5156063.0944444444</v>
      </c>
      <c r="AP82" s="72"/>
      <c r="AQ82" s="72"/>
      <c r="AR82" s="72"/>
      <c r="AS82" s="72"/>
      <c r="AT82" s="72"/>
      <c r="AU82" s="72"/>
      <c r="AV82" s="73">
        <f>$K$82/6</f>
        <v>5156063.0944444444</v>
      </c>
      <c r="AW82" s="75"/>
      <c r="AX82" s="74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5"/>
      <c r="BJ82" s="64"/>
    </row>
    <row r="83" spans="2:62" customFormat="1" ht="15.5">
      <c r="B83" s="19">
        <v>70</v>
      </c>
      <c r="C83" s="9" t="s">
        <v>33</v>
      </c>
      <c r="D83" s="10"/>
      <c r="E83" s="49">
        <v>1300</v>
      </c>
      <c r="F83" s="10" t="s">
        <v>30</v>
      </c>
      <c r="G83" s="10" t="s">
        <v>34</v>
      </c>
      <c r="H83" s="23" t="s">
        <v>31</v>
      </c>
      <c r="I83" s="36" t="s">
        <v>27</v>
      </c>
      <c r="J83" s="47">
        <v>500</v>
      </c>
      <c r="K83" s="21">
        <f t="shared" si="3"/>
        <v>650000</v>
      </c>
      <c r="L83" s="53"/>
      <c r="M83" s="70"/>
      <c r="N83" s="76">
        <f>$K$83/6</f>
        <v>108333.33333333333</v>
      </c>
      <c r="O83" s="72"/>
      <c r="P83" s="72"/>
      <c r="Q83" s="72"/>
      <c r="R83" s="73"/>
      <c r="S83" s="72"/>
      <c r="T83" s="73">
        <f>$K$83/6</f>
        <v>108333.33333333333</v>
      </c>
      <c r="U83" s="72"/>
      <c r="V83" s="72"/>
      <c r="W83" s="72"/>
      <c r="X83" s="72"/>
      <c r="Y83" s="75"/>
      <c r="Z83" s="76"/>
      <c r="AA83" s="73">
        <f>$K$83/6</f>
        <v>108333.33333333333</v>
      </c>
      <c r="AB83" s="72"/>
      <c r="AC83" s="72"/>
      <c r="AD83" s="72"/>
      <c r="AE83" s="72"/>
      <c r="AF83" s="73"/>
      <c r="AG83" s="72"/>
      <c r="AH83" s="73">
        <f>$K$83/6</f>
        <v>108333.33333333333</v>
      </c>
      <c r="AI83" s="72"/>
      <c r="AJ83" s="72"/>
      <c r="AK83" s="75"/>
      <c r="AL83" s="74"/>
      <c r="AM83" s="72"/>
      <c r="AN83" s="72"/>
      <c r="AO83" s="73">
        <f>$K$83/6</f>
        <v>108333.33333333333</v>
      </c>
      <c r="AP83" s="72"/>
      <c r="AQ83" s="72"/>
      <c r="AR83" s="72"/>
      <c r="AS83" s="72"/>
      <c r="AT83" s="72"/>
      <c r="AU83" s="72"/>
      <c r="AV83" s="73">
        <f>$K$83/6</f>
        <v>108333.33333333333</v>
      </c>
      <c r="AW83" s="75"/>
      <c r="AX83" s="74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5"/>
      <c r="BJ83" s="64"/>
    </row>
    <row r="84" spans="2:62" customFormat="1" ht="15.5">
      <c r="B84" s="19">
        <v>71</v>
      </c>
      <c r="C84" s="9" t="s">
        <v>35</v>
      </c>
      <c r="D84" s="10"/>
      <c r="E84" s="49">
        <v>5000</v>
      </c>
      <c r="F84" s="10" t="s">
        <v>30</v>
      </c>
      <c r="G84" s="45" t="s">
        <v>295</v>
      </c>
      <c r="H84" s="23" t="s">
        <v>31</v>
      </c>
      <c r="I84" s="36" t="s">
        <v>27</v>
      </c>
      <c r="J84" s="47">
        <v>500</v>
      </c>
      <c r="K84" s="21">
        <f t="shared" si="3"/>
        <v>2500000</v>
      </c>
      <c r="L84" s="53"/>
      <c r="M84" s="70"/>
      <c r="N84" s="76">
        <f>$K$84/6</f>
        <v>416666.66666666669</v>
      </c>
      <c r="O84" s="72"/>
      <c r="P84" s="72"/>
      <c r="Q84" s="72"/>
      <c r="R84" s="73"/>
      <c r="S84" s="72"/>
      <c r="T84" s="73">
        <f>$K$84/6</f>
        <v>416666.66666666669</v>
      </c>
      <c r="U84" s="72"/>
      <c r="V84" s="72"/>
      <c r="W84" s="72"/>
      <c r="X84" s="72"/>
      <c r="Y84" s="75"/>
      <c r="Z84" s="74"/>
      <c r="AA84" s="73">
        <f>$K$84/6</f>
        <v>416666.66666666669</v>
      </c>
      <c r="AB84" s="72"/>
      <c r="AC84" s="72"/>
      <c r="AD84" s="72"/>
      <c r="AE84" s="72"/>
      <c r="AF84" s="72"/>
      <c r="AG84" s="72"/>
      <c r="AH84" s="73">
        <f>$K$84/6</f>
        <v>416666.66666666669</v>
      </c>
      <c r="AI84" s="72"/>
      <c r="AJ84" s="72"/>
      <c r="AK84" s="75"/>
      <c r="AL84" s="74"/>
      <c r="AM84" s="72"/>
      <c r="AN84" s="72"/>
      <c r="AO84" s="73">
        <f>$K$84/6</f>
        <v>416666.66666666669</v>
      </c>
      <c r="AP84" s="72"/>
      <c r="AQ84" s="72"/>
      <c r="AR84" s="72"/>
      <c r="AS84" s="72"/>
      <c r="AT84" s="72"/>
      <c r="AU84" s="72"/>
      <c r="AV84" s="73">
        <f>$K$84/6</f>
        <v>416666.66666666669</v>
      </c>
      <c r="AW84" s="75"/>
      <c r="AX84" s="74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5"/>
      <c r="BJ84" s="64"/>
    </row>
    <row r="85" spans="2:62" customFormat="1" ht="15.5">
      <c r="B85" s="19">
        <v>72</v>
      </c>
      <c r="C85" s="9" t="s">
        <v>296</v>
      </c>
      <c r="D85" s="10"/>
      <c r="E85" s="49">
        <v>122</v>
      </c>
      <c r="F85" s="10" t="s">
        <v>25</v>
      </c>
      <c r="G85" s="45" t="s">
        <v>295</v>
      </c>
      <c r="H85" s="23" t="s">
        <v>31</v>
      </c>
      <c r="I85" s="36" t="s">
        <v>27</v>
      </c>
      <c r="J85" s="47">
        <v>27400</v>
      </c>
      <c r="K85" s="21">
        <f t="shared" si="3"/>
        <v>3342800</v>
      </c>
      <c r="L85" s="53"/>
      <c r="M85" s="70"/>
      <c r="N85" s="74"/>
      <c r="O85" s="72"/>
      <c r="P85" s="72"/>
      <c r="Q85" s="72"/>
      <c r="R85" s="72"/>
      <c r="S85" s="73">
        <f>$K$85/5</f>
        <v>668560</v>
      </c>
      <c r="T85" s="72"/>
      <c r="U85" s="72"/>
      <c r="V85" s="72"/>
      <c r="W85" s="72"/>
      <c r="X85" s="72"/>
      <c r="Y85" s="75"/>
      <c r="Z85" s="74"/>
      <c r="AA85" s="72"/>
      <c r="AB85" s="73">
        <f>$K$85/5</f>
        <v>668560</v>
      </c>
      <c r="AC85" s="72"/>
      <c r="AD85" s="72"/>
      <c r="AE85" s="72"/>
      <c r="AF85" s="72"/>
      <c r="AG85" s="72"/>
      <c r="AH85" s="72"/>
      <c r="AI85" s="72"/>
      <c r="AJ85" s="73">
        <f>$K$85/5</f>
        <v>668560</v>
      </c>
      <c r="AK85" s="75"/>
      <c r="AL85" s="74"/>
      <c r="AM85" s="72"/>
      <c r="AN85" s="72"/>
      <c r="AO85" s="72"/>
      <c r="AP85" s="72"/>
      <c r="AQ85" s="72"/>
      <c r="AR85" s="73">
        <f>$K$85/5</f>
        <v>668560</v>
      </c>
      <c r="AS85" s="72"/>
      <c r="AT85" s="72"/>
      <c r="AU85" s="72"/>
      <c r="AV85" s="72"/>
      <c r="AW85" s="75"/>
      <c r="AX85" s="74"/>
      <c r="AY85" s="72"/>
      <c r="AZ85" s="72"/>
      <c r="BA85" s="73">
        <f>$K$85/5</f>
        <v>668560</v>
      </c>
      <c r="BB85" s="72"/>
      <c r="BC85" s="72"/>
      <c r="BD85" s="72"/>
      <c r="BE85" s="72"/>
      <c r="BF85" s="72"/>
      <c r="BG85" s="72"/>
      <c r="BH85" s="72"/>
      <c r="BI85" s="75"/>
      <c r="BJ85" s="64"/>
    </row>
    <row r="86" spans="2:62" customFormat="1" ht="15.5">
      <c r="B86" s="19">
        <v>73</v>
      </c>
      <c r="C86" s="9" t="s">
        <v>297</v>
      </c>
      <c r="D86" s="10"/>
      <c r="E86" s="49">
        <v>122</v>
      </c>
      <c r="F86" s="10" t="s">
        <v>25</v>
      </c>
      <c r="G86" s="45" t="s">
        <v>295</v>
      </c>
      <c r="H86" s="23" t="s">
        <v>31</v>
      </c>
      <c r="I86" s="36" t="s">
        <v>27</v>
      </c>
      <c r="J86" s="47">
        <v>2500</v>
      </c>
      <c r="K86" s="21">
        <f t="shared" si="3"/>
        <v>305000</v>
      </c>
      <c r="L86" s="53"/>
      <c r="M86" s="70"/>
      <c r="N86" s="74"/>
      <c r="O86" s="72"/>
      <c r="P86" s="72"/>
      <c r="Q86" s="72"/>
      <c r="R86" s="72"/>
      <c r="S86" s="73">
        <f>$K$86/5</f>
        <v>61000</v>
      </c>
      <c r="T86" s="72"/>
      <c r="U86" s="72"/>
      <c r="V86" s="72"/>
      <c r="W86" s="72"/>
      <c r="X86" s="72"/>
      <c r="Y86" s="75"/>
      <c r="Z86" s="74"/>
      <c r="AA86" s="72"/>
      <c r="AB86" s="73">
        <f>$K$86/5</f>
        <v>61000</v>
      </c>
      <c r="AC86" s="72"/>
      <c r="AD86" s="72"/>
      <c r="AE86" s="72"/>
      <c r="AF86" s="72"/>
      <c r="AG86" s="72"/>
      <c r="AH86" s="72"/>
      <c r="AI86" s="72"/>
      <c r="AJ86" s="73">
        <f>$K$86/5</f>
        <v>61000</v>
      </c>
      <c r="AK86" s="75"/>
      <c r="AL86" s="74"/>
      <c r="AM86" s="72"/>
      <c r="AN86" s="72"/>
      <c r="AO86" s="72"/>
      <c r="AP86" s="72"/>
      <c r="AQ86" s="72"/>
      <c r="AR86" s="73">
        <f>$K$86/5</f>
        <v>61000</v>
      </c>
      <c r="AS86" s="72"/>
      <c r="AT86" s="72"/>
      <c r="AU86" s="72"/>
      <c r="AV86" s="72"/>
      <c r="AW86" s="75"/>
      <c r="AX86" s="74"/>
      <c r="AY86" s="72"/>
      <c r="AZ86" s="72"/>
      <c r="BA86" s="73">
        <f>$K$86/5</f>
        <v>61000</v>
      </c>
      <c r="BB86" s="72"/>
      <c r="BC86" s="72"/>
      <c r="BD86" s="72"/>
      <c r="BE86" s="72"/>
      <c r="BF86" s="72"/>
      <c r="BG86" s="72"/>
      <c r="BH86" s="72"/>
      <c r="BI86" s="75"/>
      <c r="BJ86" s="64"/>
    </row>
    <row r="87" spans="2:62" customFormat="1" ht="15.5">
      <c r="B87" s="19">
        <v>74</v>
      </c>
      <c r="C87" s="9" t="s">
        <v>298</v>
      </c>
      <c r="D87" s="10"/>
      <c r="E87" s="49">
        <v>61</v>
      </c>
      <c r="F87" s="10" t="s">
        <v>25</v>
      </c>
      <c r="G87" s="45" t="s">
        <v>295</v>
      </c>
      <c r="H87" s="23" t="s">
        <v>31</v>
      </c>
      <c r="I87" s="36" t="s">
        <v>27</v>
      </c>
      <c r="J87" s="47">
        <v>950</v>
      </c>
      <c r="K87" s="21">
        <f t="shared" si="3"/>
        <v>57950</v>
      </c>
      <c r="L87" s="53"/>
      <c r="M87" s="70"/>
      <c r="N87" s="74"/>
      <c r="O87" s="72"/>
      <c r="P87" s="72"/>
      <c r="Q87" s="72"/>
      <c r="R87" s="72"/>
      <c r="S87" s="73">
        <f>$K$87/5</f>
        <v>11590</v>
      </c>
      <c r="T87" s="72"/>
      <c r="U87" s="72"/>
      <c r="V87" s="72"/>
      <c r="W87" s="72"/>
      <c r="X87" s="72"/>
      <c r="Y87" s="75"/>
      <c r="Z87" s="74"/>
      <c r="AA87" s="72"/>
      <c r="AB87" s="73">
        <f>$K$87/5</f>
        <v>11590</v>
      </c>
      <c r="AC87" s="72"/>
      <c r="AD87" s="72"/>
      <c r="AE87" s="72"/>
      <c r="AF87" s="72"/>
      <c r="AG87" s="72"/>
      <c r="AH87" s="72"/>
      <c r="AI87" s="72"/>
      <c r="AJ87" s="73">
        <f>$K$87/5</f>
        <v>11590</v>
      </c>
      <c r="AK87" s="75"/>
      <c r="AL87" s="74"/>
      <c r="AM87" s="72"/>
      <c r="AN87" s="72"/>
      <c r="AO87" s="72"/>
      <c r="AP87" s="72"/>
      <c r="AQ87" s="72"/>
      <c r="AR87" s="73">
        <f>$K$87/5</f>
        <v>11590</v>
      </c>
      <c r="AS87" s="72"/>
      <c r="AT87" s="72"/>
      <c r="AU87" s="72"/>
      <c r="AV87" s="72"/>
      <c r="AW87" s="75"/>
      <c r="AX87" s="74"/>
      <c r="AY87" s="72"/>
      <c r="AZ87" s="72"/>
      <c r="BA87" s="73">
        <f>$K$87/5</f>
        <v>11590</v>
      </c>
      <c r="BB87" s="72"/>
      <c r="BC87" s="72"/>
      <c r="BD87" s="72"/>
      <c r="BE87" s="72"/>
      <c r="BF87" s="72"/>
      <c r="BG87" s="72"/>
      <c r="BH87" s="72"/>
      <c r="BI87" s="75"/>
      <c r="BJ87" s="64"/>
    </row>
    <row r="88" spans="2:62" customFormat="1" ht="15.5">
      <c r="B88" s="19">
        <v>75</v>
      </c>
      <c r="C88" s="9" t="s">
        <v>299</v>
      </c>
      <c r="D88" s="10"/>
      <c r="E88" s="49">
        <v>61</v>
      </c>
      <c r="F88" s="10" t="s">
        <v>25</v>
      </c>
      <c r="G88" s="45" t="s">
        <v>295</v>
      </c>
      <c r="H88" s="23" t="s">
        <v>31</v>
      </c>
      <c r="I88" s="36" t="s">
        <v>27</v>
      </c>
      <c r="J88" s="47">
        <v>950</v>
      </c>
      <c r="K88" s="21">
        <f t="shared" si="3"/>
        <v>57950</v>
      </c>
      <c r="L88" s="53"/>
      <c r="M88" s="70"/>
      <c r="N88" s="74"/>
      <c r="O88" s="72"/>
      <c r="P88" s="72"/>
      <c r="Q88" s="72"/>
      <c r="R88" s="72"/>
      <c r="S88" s="73">
        <f>$K$88/5</f>
        <v>11590</v>
      </c>
      <c r="T88" s="72"/>
      <c r="U88" s="72"/>
      <c r="V88" s="72"/>
      <c r="W88" s="72"/>
      <c r="X88" s="72"/>
      <c r="Y88" s="75"/>
      <c r="Z88" s="74"/>
      <c r="AA88" s="72"/>
      <c r="AB88" s="73">
        <f>$K$88/5</f>
        <v>11590</v>
      </c>
      <c r="AC88" s="72"/>
      <c r="AD88" s="72"/>
      <c r="AE88" s="72"/>
      <c r="AF88" s="72"/>
      <c r="AG88" s="72"/>
      <c r="AH88" s="72"/>
      <c r="AI88" s="72"/>
      <c r="AJ88" s="73">
        <f>$K$88/5</f>
        <v>11590</v>
      </c>
      <c r="AK88" s="75"/>
      <c r="AL88" s="74"/>
      <c r="AM88" s="72"/>
      <c r="AN88" s="72"/>
      <c r="AO88" s="72"/>
      <c r="AP88" s="72"/>
      <c r="AQ88" s="72"/>
      <c r="AR88" s="73">
        <f>$K$88/5</f>
        <v>11590</v>
      </c>
      <c r="AS88" s="72"/>
      <c r="AT88" s="72"/>
      <c r="AU88" s="72"/>
      <c r="AV88" s="72"/>
      <c r="AW88" s="75"/>
      <c r="AX88" s="74"/>
      <c r="AY88" s="72"/>
      <c r="AZ88" s="72"/>
      <c r="BA88" s="73">
        <f>$K$88/5</f>
        <v>11590</v>
      </c>
      <c r="BB88" s="72"/>
      <c r="BC88" s="72"/>
      <c r="BD88" s="72"/>
      <c r="BE88" s="72"/>
      <c r="BF88" s="72"/>
      <c r="BG88" s="72"/>
      <c r="BH88" s="72"/>
      <c r="BI88" s="75"/>
      <c r="BJ88" s="64"/>
    </row>
    <row r="89" spans="2:62" customFormat="1" ht="15.5">
      <c r="B89" s="93">
        <v>76</v>
      </c>
      <c r="C89" s="94" t="s">
        <v>334</v>
      </c>
      <c r="D89" s="95"/>
      <c r="E89" s="96">
        <v>0</v>
      </c>
      <c r="F89" s="95" t="s">
        <v>30</v>
      </c>
      <c r="G89" s="95" t="s">
        <v>294</v>
      </c>
      <c r="H89" s="97" t="s">
        <v>31</v>
      </c>
      <c r="I89" s="98" t="s">
        <v>27</v>
      </c>
      <c r="J89" s="99"/>
      <c r="K89" s="100">
        <f t="shared" si="3"/>
        <v>0</v>
      </c>
      <c r="L89" s="53"/>
      <c r="M89" s="70"/>
      <c r="N89" s="74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5"/>
      <c r="Z89" s="74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5"/>
      <c r="AL89" s="74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5"/>
      <c r="AX89" s="74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5"/>
      <c r="BJ89" s="64"/>
    </row>
    <row r="90" spans="2:62" customFormat="1" ht="16" thickBot="1">
      <c r="B90" s="19">
        <v>77</v>
      </c>
      <c r="C90" s="9" t="s">
        <v>301</v>
      </c>
      <c r="D90" s="10"/>
      <c r="E90" s="49">
        <v>93000</v>
      </c>
      <c r="F90" s="10" t="s">
        <v>302</v>
      </c>
      <c r="G90" s="10" t="s">
        <v>303</v>
      </c>
      <c r="H90" s="23" t="s">
        <v>31</v>
      </c>
      <c r="I90" s="10" t="s">
        <v>262</v>
      </c>
      <c r="J90" s="47">
        <v>20</v>
      </c>
      <c r="K90" s="21">
        <f t="shared" si="3"/>
        <v>1860000</v>
      </c>
      <c r="L90" s="53"/>
      <c r="M90" s="70"/>
      <c r="N90" s="101">
        <f>$K$90/6</f>
        <v>310000</v>
      </c>
      <c r="O90" s="79"/>
      <c r="P90" s="79"/>
      <c r="Q90" s="79"/>
      <c r="R90" s="79"/>
      <c r="S90" s="79"/>
      <c r="T90" s="102">
        <f>$K$90/6</f>
        <v>310000</v>
      </c>
      <c r="U90" s="79"/>
      <c r="V90" s="79"/>
      <c r="W90" s="79"/>
      <c r="X90" s="79"/>
      <c r="Y90" s="80"/>
      <c r="Z90" s="78"/>
      <c r="AA90" s="102">
        <f>$K$90/6</f>
        <v>310000</v>
      </c>
      <c r="AB90" s="79"/>
      <c r="AC90" s="79"/>
      <c r="AD90" s="79"/>
      <c r="AE90" s="79"/>
      <c r="AF90" s="79"/>
      <c r="AG90" s="79"/>
      <c r="AH90" s="102">
        <f>$K$90/6</f>
        <v>310000</v>
      </c>
      <c r="AI90" s="79"/>
      <c r="AJ90" s="79"/>
      <c r="AK90" s="80"/>
      <c r="AL90" s="78"/>
      <c r="AM90" s="79"/>
      <c r="AN90" s="79"/>
      <c r="AO90" s="102">
        <f>$K$90/6</f>
        <v>310000</v>
      </c>
      <c r="AP90" s="79"/>
      <c r="AQ90" s="79"/>
      <c r="AR90" s="79"/>
      <c r="AS90" s="79"/>
      <c r="AT90" s="79"/>
      <c r="AU90" s="79"/>
      <c r="AV90" s="102">
        <f>$K$90/6</f>
        <v>310000</v>
      </c>
      <c r="AW90" s="80"/>
      <c r="AX90" s="78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80"/>
      <c r="BJ90" s="64"/>
    </row>
    <row r="91" spans="2:62" ht="43" customHeight="1" thickBot="1">
      <c r="K91" s="82">
        <f>SUM(K14:K90)</f>
        <v>91528633.964973211</v>
      </c>
      <c r="L91" s="54"/>
      <c r="N91" s="71">
        <f t="shared" ref="N91:T91" si="6">SUM(N14:N90)</f>
        <v>23312196.790677391</v>
      </c>
      <c r="O91" s="71">
        <f t="shared" si="6"/>
        <v>2276263.8125010189</v>
      </c>
      <c r="P91" s="71">
        <f t="shared" si="6"/>
        <v>5185504.5553199938</v>
      </c>
      <c r="Q91" s="71">
        <f t="shared" si="6"/>
        <v>1391807.5009192647</v>
      </c>
      <c r="R91" s="71">
        <f t="shared" si="6"/>
        <v>433500</v>
      </c>
      <c r="S91" s="71">
        <f t="shared" si="6"/>
        <v>752740</v>
      </c>
      <c r="T91" s="71">
        <f t="shared" si="6"/>
        <v>11033132.26111111</v>
      </c>
      <c r="AA91" s="71">
        <f>SUM(AA14:AA90)</f>
        <v>11033132.26111111</v>
      </c>
      <c r="AB91" s="71">
        <f>SUM(AB14:AB90)</f>
        <v>752740</v>
      </c>
      <c r="AH91" s="71">
        <f>SUM(AH14:AH90)</f>
        <v>11033132.26111111</v>
      </c>
      <c r="AJ91" s="71">
        <f>SUM(AJ14:AJ90)</f>
        <v>752740</v>
      </c>
      <c r="AO91" s="71">
        <f>SUM(AO14:AO90)</f>
        <v>11033132.26111111</v>
      </c>
      <c r="AR91" s="71">
        <f>SUM(AR14:AR90)</f>
        <v>752740</v>
      </c>
      <c r="AV91" s="71">
        <f>SUM(AV14:AV90)</f>
        <v>11033132.26111111</v>
      </c>
      <c r="BA91" s="71">
        <f>SUM(BA14:BA90)</f>
        <v>752740</v>
      </c>
    </row>
    <row r="94" spans="2:62">
      <c r="K94" s="103"/>
    </row>
  </sheetData>
  <mergeCells count="25">
    <mergeCell ref="AX10:BI10"/>
    <mergeCell ref="N11:P11"/>
    <mergeCell ref="Q11:S11"/>
    <mergeCell ref="T11:V11"/>
    <mergeCell ref="W11:Y11"/>
    <mergeCell ref="Z11:AB11"/>
    <mergeCell ref="AR11:AT11"/>
    <mergeCell ref="B9:E9"/>
    <mergeCell ref="N10:Y10"/>
    <mergeCell ref="Z10:AK10"/>
    <mergeCell ref="AL10:AW10"/>
    <mergeCell ref="AC11:AE11"/>
    <mergeCell ref="AF11:AH11"/>
    <mergeCell ref="AI11:AK11"/>
    <mergeCell ref="AL11:AN11"/>
    <mergeCell ref="AO11:AQ11"/>
    <mergeCell ref="BJ70:BJ73"/>
    <mergeCell ref="BJ75:BJ76"/>
    <mergeCell ref="BJ78:BJ81"/>
    <mergeCell ref="AU11:AW11"/>
    <mergeCell ref="AX11:AZ11"/>
    <mergeCell ref="BA11:BC11"/>
    <mergeCell ref="BD11:BF11"/>
    <mergeCell ref="BG11:BI11"/>
    <mergeCell ref="BJ34:BJ37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7D1E-32D7-9143-B678-61CB252C5571}">
  <sheetPr>
    <tabColor theme="4" tint="0.39997558519241921"/>
  </sheetPr>
  <dimension ref="B9:BJ94"/>
  <sheetViews>
    <sheetView zoomScale="80" zoomScaleNormal="80" zoomScaleSheetLayoutView="90" workbookViewId="0"/>
  </sheetViews>
  <sheetFormatPr defaultColWidth="9" defaultRowHeight="14.5"/>
  <cols>
    <col min="1" max="1" width="2.453125" style="1" customWidth="1"/>
    <col min="2" max="2" width="4.453125" style="4" bestFit="1" customWidth="1"/>
    <col min="3" max="3" width="77.26953125" style="2" customWidth="1"/>
    <col min="4" max="4" width="17" style="2" customWidth="1"/>
    <col min="5" max="5" width="12.81640625" style="2" bestFit="1" customWidth="1"/>
    <col min="6" max="6" width="7.1796875" style="2" customWidth="1"/>
    <col min="7" max="7" width="19.81640625" style="2" customWidth="1"/>
    <col min="8" max="8" width="21.7265625" style="2" bestFit="1" customWidth="1"/>
    <col min="9" max="9" width="16.453125" style="2" bestFit="1" customWidth="1"/>
    <col min="10" max="10" width="17.26953125" style="1" customWidth="1"/>
    <col min="11" max="11" width="22.7265625" style="1" bestFit="1" customWidth="1"/>
    <col min="12" max="12" width="3.7265625" style="1" customWidth="1"/>
    <col min="13" max="13" width="14.1796875" style="1" customWidth="1"/>
    <col min="14" max="14" width="19.7265625" style="1" bestFit="1" customWidth="1"/>
    <col min="15" max="17" width="18.26953125" style="1" bestFit="1" customWidth="1"/>
    <col min="18" max="18" width="19.7265625" style="1" bestFit="1" customWidth="1"/>
    <col min="19" max="19" width="18.26953125" style="1" bestFit="1" customWidth="1"/>
    <col min="20" max="20" width="19.7265625" style="1" bestFit="1" customWidth="1"/>
    <col min="21" max="24" width="6.453125" style="1" bestFit="1" customWidth="1"/>
    <col min="25" max="26" width="6.453125" style="1" customWidth="1"/>
    <col min="27" max="27" width="19.7265625" style="1" bestFit="1" customWidth="1"/>
    <col min="28" max="28" width="18.26953125" style="1" bestFit="1" customWidth="1"/>
    <col min="29" max="33" width="6.453125" style="1" customWidth="1"/>
    <col min="34" max="34" width="19.7265625" style="1" bestFit="1" customWidth="1"/>
    <col min="35" max="35" width="6.453125" style="1" customWidth="1"/>
    <col min="36" max="36" width="18.26953125" style="1" bestFit="1" customWidth="1"/>
    <col min="37" max="40" width="6.453125" style="1" customWidth="1"/>
    <col min="41" max="41" width="19.7265625" style="1" bestFit="1" customWidth="1"/>
    <col min="42" max="43" width="6.453125" style="1" customWidth="1"/>
    <col min="44" max="44" width="18.26953125" style="1" bestFit="1" customWidth="1"/>
    <col min="45" max="47" width="6.453125" style="1" customWidth="1"/>
    <col min="48" max="48" width="19.7265625" style="1" bestFit="1" customWidth="1"/>
    <col min="49" max="52" width="6.453125" style="1" customWidth="1"/>
    <col min="53" max="53" width="18.26953125" style="1" bestFit="1" customWidth="1"/>
    <col min="54" max="61" width="6.453125" style="1" customWidth="1"/>
    <col min="62" max="62" width="47.26953125" style="1" customWidth="1"/>
    <col min="63" max="16384" width="9" style="1"/>
  </cols>
  <sheetData>
    <row r="9" spans="2:62" ht="19" thickBot="1">
      <c r="B9" s="279" t="s">
        <v>207</v>
      </c>
      <c r="C9" s="279"/>
      <c r="D9" s="279"/>
      <c r="E9" s="279"/>
      <c r="F9" s="5"/>
      <c r="G9" s="6"/>
      <c r="H9" s="6"/>
      <c r="I9" s="6"/>
      <c r="J9" s="27"/>
      <c r="K9" s="7">
        <v>45597</v>
      </c>
    </row>
    <row r="10" spans="2:62" ht="19" thickBot="1">
      <c r="B10" s="24" t="s">
        <v>208</v>
      </c>
      <c r="C10" s="24"/>
      <c r="D10" s="25" t="s">
        <v>335</v>
      </c>
      <c r="E10" s="24"/>
      <c r="F10" s="5"/>
      <c r="G10" s="6"/>
      <c r="H10" s="6"/>
      <c r="I10" s="6"/>
      <c r="J10" s="28"/>
      <c r="K10" s="8" t="s">
        <v>211</v>
      </c>
      <c r="N10" s="292" t="s">
        <v>305</v>
      </c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4"/>
      <c r="Z10" s="292" t="s">
        <v>306</v>
      </c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4"/>
      <c r="AL10" s="292" t="s">
        <v>307</v>
      </c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4"/>
      <c r="AX10" s="292" t="s">
        <v>308</v>
      </c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4"/>
    </row>
    <row r="11" spans="2:62" ht="28" thickBot="1">
      <c r="B11" s="3"/>
      <c r="C11" s="1"/>
      <c r="D11" s="1"/>
      <c r="E11" s="1"/>
      <c r="N11" s="295" t="s">
        <v>309</v>
      </c>
      <c r="O11" s="296"/>
      <c r="P11" s="296"/>
      <c r="Q11" s="296" t="s">
        <v>310</v>
      </c>
      <c r="R11" s="296"/>
      <c r="S11" s="296"/>
      <c r="T11" s="296" t="s">
        <v>311</v>
      </c>
      <c r="U11" s="296"/>
      <c r="V11" s="296"/>
      <c r="W11" s="296" t="s">
        <v>312</v>
      </c>
      <c r="X11" s="296"/>
      <c r="Y11" s="297"/>
      <c r="Z11" s="288" t="s">
        <v>309</v>
      </c>
      <c r="AA11" s="286"/>
      <c r="AB11" s="286"/>
      <c r="AC11" s="286" t="s">
        <v>310</v>
      </c>
      <c r="AD11" s="286"/>
      <c r="AE11" s="286"/>
      <c r="AF11" s="286" t="s">
        <v>311</v>
      </c>
      <c r="AG11" s="286"/>
      <c r="AH11" s="286"/>
      <c r="AI11" s="286" t="s">
        <v>312</v>
      </c>
      <c r="AJ11" s="286"/>
      <c r="AK11" s="287"/>
      <c r="AL11" s="288" t="s">
        <v>309</v>
      </c>
      <c r="AM11" s="286"/>
      <c r="AN11" s="286"/>
      <c r="AO11" s="286" t="s">
        <v>310</v>
      </c>
      <c r="AP11" s="286"/>
      <c r="AQ11" s="286"/>
      <c r="AR11" s="286" t="s">
        <v>311</v>
      </c>
      <c r="AS11" s="286"/>
      <c r="AT11" s="286"/>
      <c r="AU11" s="286" t="s">
        <v>312</v>
      </c>
      <c r="AV11" s="286"/>
      <c r="AW11" s="287"/>
      <c r="AX11" s="288" t="s">
        <v>309</v>
      </c>
      <c r="AY11" s="286"/>
      <c r="AZ11" s="286"/>
      <c r="BA11" s="286" t="s">
        <v>310</v>
      </c>
      <c r="BB11" s="286"/>
      <c r="BC11" s="286"/>
      <c r="BD11" s="286" t="s">
        <v>311</v>
      </c>
      <c r="BE11" s="286"/>
      <c r="BF11" s="286"/>
      <c r="BG11" s="286" t="s">
        <v>312</v>
      </c>
      <c r="BH11" s="286"/>
      <c r="BI11" s="287"/>
      <c r="BJ11"/>
    </row>
    <row r="12" spans="2:62" customFormat="1" ht="62.5" thickBot="1">
      <c r="B12" s="12" t="s">
        <v>7</v>
      </c>
      <c r="C12" s="13" t="s">
        <v>212</v>
      </c>
      <c r="D12" s="14" t="s">
        <v>213</v>
      </c>
      <c r="E12" s="14" t="s">
        <v>214</v>
      </c>
      <c r="F12" s="14" t="s">
        <v>215</v>
      </c>
      <c r="G12" s="14" t="s">
        <v>216</v>
      </c>
      <c r="H12" s="15" t="s">
        <v>217</v>
      </c>
      <c r="I12" s="29" t="s">
        <v>218</v>
      </c>
      <c r="J12" s="30" t="s">
        <v>219</v>
      </c>
      <c r="K12" s="31" t="s">
        <v>220</v>
      </c>
      <c r="M12" s="56" t="s">
        <v>313</v>
      </c>
      <c r="N12" s="57" t="s">
        <v>314</v>
      </c>
      <c r="O12" s="58" t="s">
        <v>315</v>
      </c>
      <c r="P12" s="58" t="s">
        <v>316</v>
      </c>
      <c r="Q12" s="58" t="s">
        <v>317</v>
      </c>
      <c r="R12" s="58" t="s">
        <v>318</v>
      </c>
      <c r="S12" s="58" t="s">
        <v>319</v>
      </c>
      <c r="T12" s="58" t="s">
        <v>320</v>
      </c>
      <c r="U12" s="58" t="s">
        <v>321</v>
      </c>
      <c r="V12" s="58" t="s">
        <v>322</v>
      </c>
      <c r="W12" s="58" t="s">
        <v>323</v>
      </c>
      <c r="X12" s="58" t="s">
        <v>324</v>
      </c>
      <c r="Y12" s="59" t="s">
        <v>325</v>
      </c>
      <c r="Z12" s="57" t="s">
        <v>314</v>
      </c>
      <c r="AA12" s="58" t="s">
        <v>315</v>
      </c>
      <c r="AB12" s="58" t="s">
        <v>316</v>
      </c>
      <c r="AC12" s="58" t="s">
        <v>317</v>
      </c>
      <c r="AD12" s="58" t="s">
        <v>318</v>
      </c>
      <c r="AE12" s="58" t="s">
        <v>319</v>
      </c>
      <c r="AF12" s="58" t="s">
        <v>320</v>
      </c>
      <c r="AG12" s="58" t="s">
        <v>321</v>
      </c>
      <c r="AH12" s="58" t="s">
        <v>322</v>
      </c>
      <c r="AI12" s="58" t="s">
        <v>323</v>
      </c>
      <c r="AJ12" s="58" t="s">
        <v>324</v>
      </c>
      <c r="AK12" s="59" t="s">
        <v>325</v>
      </c>
      <c r="AL12" s="57" t="s">
        <v>314</v>
      </c>
      <c r="AM12" s="58" t="s">
        <v>315</v>
      </c>
      <c r="AN12" s="58" t="s">
        <v>316</v>
      </c>
      <c r="AO12" s="58" t="s">
        <v>317</v>
      </c>
      <c r="AP12" s="58" t="s">
        <v>318</v>
      </c>
      <c r="AQ12" s="58" t="s">
        <v>319</v>
      </c>
      <c r="AR12" s="58" t="s">
        <v>320</v>
      </c>
      <c r="AS12" s="58" t="s">
        <v>321</v>
      </c>
      <c r="AT12" s="58" t="s">
        <v>322</v>
      </c>
      <c r="AU12" s="58" t="s">
        <v>323</v>
      </c>
      <c r="AV12" s="58" t="s">
        <v>324</v>
      </c>
      <c r="AW12" s="59" t="s">
        <v>325</v>
      </c>
      <c r="AX12" s="57" t="s">
        <v>314</v>
      </c>
      <c r="AY12" s="58" t="s">
        <v>315</v>
      </c>
      <c r="AZ12" s="58" t="s">
        <v>316</v>
      </c>
      <c r="BA12" s="58" t="s">
        <v>317</v>
      </c>
      <c r="BB12" s="58" t="s">
        <v>318</v>
      </c>
      <c r="BC12" s="58" t="s">
        <v>319</v>
      </c>
      <c r="BD12" s="58" t="s">
        <v>320</v>
      </c>
      <c r="BE12" s="58" t="s">
        <v>321</v>
      </c>
      <c r="BF12" s="58" t="s">
        <v>322</v>
      </c>
      <c r="BG12" s="58" t="s">
        <v>323</v>
      </c>
      <c r="BH12" s="58" t="s">
        <v>324</v>
      </c>
      <c r="BI12" s="59" t="s">
        <v>325</v>
      </c>
      <c r="BJ12" s="81" t="s">
        <v>326</v>
      </c>
    </row>
    <row r="13" spans="2:62" customFormat="1" ht="15.5">
      <c r="B13" s="16"/>
      <c r="C13" s="16"/>
      <c r="D13" s="16"/>
      <c r="E13" s="16"/>
      <c r="F13" s="16"/>
      <c r="G13" s="16"/>
      <c r="H13" s="17"/>
      <c r="I13" s="17"/>
      <c r="J13" s="18"/>
      <c r="K13" s="18"/>
      <c r="M13" s="87"/>
      <c r="N13" s="88">
        <v>2025</v>
      </c>
      <c r="O13" s="89">
        <v>2025</v>
      </c>
      <c r="P13" s="89">
        <v>2025</v>
      </c>
      <c r="Q13" s="89">
        <v>2025</v>
      </c>
      <c r="R13" s="89">
        <v>2025</v>
      </c>
      <c r="S13" s="90">
        <v>2025</v>
      </c>
      <c r="T13" s="89">
        <v>2025</v>
      </c>
      <c r="U13" s="89">
        <v>2025</v>
      </c>
      <c r="V13" s="89">
        <v>2025</v>
      </c>
      <c r="W13" s="89">
        <v>2025</v>
      </c>
      <c r="X13" s="89">
        <v>2025</v>
      </c>
      <c r="Y13" s="91">
        <v>2025</v>
      </c>
      <c r="Z13" s="88">
        <v>2026</v>
      </c>
      <c r="AA13" s="89">
        <v>2026</v>
      </c>
      <c r="AB13" s="89">
        <v>2026</v>
      </c>
      <c r="AC13" s="89">
        <v>2026</v>
      </c>
      <c r="AD13" s="89">
        <v>2026</v>
      </c>
      <c r="AE13" s="89">
        <v>2026</v>
      </c>
      <c r="AF13" s="89">
        <v>2026</v>
      </c>
      <c r="AG13" s="89">
        <v>2026</v>
      </c>
      <c r="AH13" s="89">
        <v>2026</v>
      </c>
      <c r="AI13" s="89">
        <v>2026</v>
      </c>
      <c r="AJ13" s="89">
        <v>2026</v>
      </c>
      <c r="AK13" s="91">
        <v>2026</v>
      </c>
      <c r="AL13" s="88">
        <v>2027</v>
      </c>
      <c r="AM13" s="89">
        <v>2027</v>
      </c>
      <c r="AN13" s="89">
        <v>2027</v>
      </c>
      <c r="AO13" s="89">
        <v>2027</v>
      </c>
      <c r="AP13" s="89">
        <v>2027</v>
      </c>
      <c r="AQ13" s="89">
        <v>2027</v>
      </c>
      <c r="AR13" s="89">
        <v>2027</v>
      </c>
      <c r="AS13" s="89">
        <v>2027</v>
      </c>
      <c r="AT13" s="89">
        <v>2027</v>
      </c>
      <c r="AU13" s="89">
        <v>2027</v>
      </c>
      <c r="AV13" s="89">
        <v>2027</v>
      </c>
      <c r="AW13" s="91">
        <v>2027</v>
      </c>
      <c r="AX13" s="88">
        <v>2028</v>
      </c>
      <c r="AY13" s="89">
        <v>2028</v>
      </c>
      <c r="AZ13" s="89">
        <v>2028</v>
      </c>
      <c r="BA13" s="89">
        <v>2028</v>
      </c>
      <c r="BB13" s="89">
        <v>2028</v>
      </c>
      <c r="BC13" s="89">
        <v>2028</v>
      </c>
      <c r="BD13" s="89">
        <v>2028</v>
      </c>
      <c r="BE13" s="89">
        <v>2028</v>
      </c>
      <c r="BF13" s="89">
        <v>2028</v>
      </c>
      <c r="BG13" s="89">
        <v>2028</v>
      </c>
      <c r="BH13" s="89">
        <v>2028</v>
      </c>
      <c r="BI13" s="91">
        <v>2028</v>
      </c>
      <c r="BJ13" s="92"/>
    </row>
    <row r="14" spans="2:62" customFormat="1" ht="15.5">
      <c r="B14" s="19">
        <v>1</v>
      </c>
      <c r="C14" s="9" t="s">
        <v>171</v>
      </c>
      <c r="D14" s="10" t="s">
        <v>221</v>
      </c>
      <c r="E14" s="32">
        <v>2</v>
      </c>
      <c r="F14" s="10" t="s">
        <v>25</v>
      </c>
      <c r="G14" s="20" t="s">
        <v>43</v>
      </c>
      <c r="H14" s="33" t="s">
        <v>46</v>
      </c>
      <c r="I14" s="10" t="s">
        <v>100</v>
      </c>
      <c r="J14" s="44">
        <f>209000*1.1*(1+24000/676000)</f>
        <v>238062.1301775148</v>
      </c>
      <c r="K14" s="26">
        <f>J14*E14</f>
        <v>476124.2603550296</v>
      </c>
      <c r="M14" s="65" t="s">
        <v>315</v>
      </c>
      <c r="N14" s="74"/>
      <c r="O14" s="73">
        <f>K14</f>
        <v>476124.2603550296</v>
      </c>
      <c r="P14" s="72"/>
      <c r="Q14" s="72"/>
      <c r="R14" s="72"/>
      <c r="S14" s="72"/>
      <c r="T14" s="72"/>
      <c r="U14" s="72"/>
      <c r="V14" s="72"/>
      <c r="W14" s="72"/>
      <c r="X14" s="72"/>
      <c r="Y14" s="75"/>
      <c r="Z14" s="74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5"/>
      <c r="AL14" s="74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5"/>
      <c r="AX14" s="74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5"/>
      <c r="BJ14" s="60"/>
    </row>
    <row r="15" spans="2:62" customFormat="1" ht="15.5">
      <c r="B15" s="19">
        <v>2</v>
      </c>
      <c r="C15" s="9" t="s">
        <v>172</v>
      </c>
      <c r="D15" s="10" t="s">
        <v>222</v>
      </c>
      <c r="E15" s="32">
        <v>2</v>
      </c>
      <c r="F15" s="10" t="s">
        <v>25</v>
      </c>
      <c r="G15" s="20" t="s">
        <v>43</v>
      </c>
      <c r="H15" s="34" t="s">
        <v>46</v>
      </c>
      <c r="I15" s="10" t="s">
        <v>223</v>
      </c>
      <c r="J15" s="44">
        <f>18000*1.1*(1+24000/676000)</f>
        <v>20502.958579881655</v>
      </c>
      <c r="K15" s="26">
        <f t="shared" ref="K15:K46" si="0">J15*E15</f>
        <v>41005.91715976331</v>
      </c>
      <c r="M15" s="65" t="s">
        <v>315</v>
      </c>
      <c r="N15" s="74"/>
      <c r="O15" s="73">
        <f>K15</f>
        <v>41005.91715976331</v>
      </c>
      <c r="P15" s="72"/>
      <c r="Q15" s="72"/>
      <c r="R15" s="72"/>
      <c r="S15" s="72"/>
      <c r="T15" s="72"/>
      <c r="U15" s="72"/>
      <c r="V15" s="72"/>
      <c r="W15" s="72"/>
      <c r="X15" s="72"/>
      <c r="Y15" s="75"/>
      <c r="Z15" s="74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5"/>
      <c r="AL15" s="74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5"/>
      <c r="AX15" s="74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5"/>
      <c r="BJ15" s="60"/>
    </row>
    <row r="16" spans="2:62" customFormat="1" ht="15.5">
      <c r="B16" s="19">
        <v>3</v>
      </c>
      <c r="C16" s="9" t="s">
        <v>41</v>
      </c>
      <c r="D16" s="10" t="s">
        <v>42</v>
      </c>
      <c r="E16" s="22">
        <v>3</v>
      </c>
      <c r="F16" s="10" t="s">
        <v>25</v>
      </c>
      <c r="G16" s="20" t="s">
        <v>43</v>
      </c>
      <c r="H16" s="35" t="s">
        <v>26</v>
      </c>
      <c r="I16" s="10" t="s">
        <v>100</v>
      </c>
      <c r="J16" s="26">
        <v>36564</v>
      </c>
      <c r="K16" s="26">
        <f t="shared" si="0"/>
        <v>109692</v>
      </c>
      <c r="M16" s="65" t="s">
        <v>315</v>
      </c>
      <c r="N16" s="74"/>
      <c r="O16" s="73">
        <f>K16</f>
        <v>109692</v>
      </c>
      <c r="P16" s="72"/>
      <c r="Q16" s="72"/>
      <c r="R16" s="72"/>
      <c r="S16" s="72"/>
      <c r="T16" s="72"/>
      <c r="U16" s="72"/>
      <c r="V16" s="72"/>
      <c r="W16" s="72"/>
      <c r="X16" s="72"/>
      <c r="Y16" s="75"/>
      <c r="Z16" s="74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5"/>
      <c r="AL16" s="74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5"/>
      <c r="AX16" s="74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5"/>
      <c r="BJ16" s="60"/>
    </row>
    <row r="17" spans="2:62" customFormat="1" ht="15.5">
      <c r="B17" s="19">
        <v>4</v>
      </c>
      <c r="C17" s="9" t="s">
        <v>44</v>
      </c>
      <c r="D17" s="10"/>
      <c r="E17" s="22">
        <v>15</v>
      </c>
      <c r="F17" s="10" t="s">
        <v>25</v>
      </c>
      <c r="G17" s="20" t="s">
        <v>43</v>
      </c>
      <c r="H17" s="35" t="s">
        <v>26</v>
      </c>
      <c r="I17" s="10" t="s">
        <v>100</v>
      </c>
      <c r="J17" s="26">
        <v>1144</v>
      </c>
      <c r="K17" s="26">
        <f t="shared" si="0"/>
        <v>17160</v>
      </c>
      <c r="M17" s="65" t="s">
        <v>315</v>
      </c>
      <c r="N17" s="74"/>
      <c r="O17" s="73">
        <f>K17</f>
        <v>17160</v>
      </c>
      <c r="P17" s="72"/>
      <c r="Q17" s="72"/>
      <c r="R17" s="72"/>
      <c r="S17" s="72"/>
      <c r="T17" s="72"/>
      <c r="U17" s="72"/>
      <c r="V17" s="72"/>
      <c r="W17" s="72"/>
      <c r="X17" s="72"/>
      <c r="Y17" s="75"/>
      <c r="Z17" s="74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5"/>
      <c r="AL17" s="74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5"/>
      <c r="AX17" s="74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5"/>
      <c r="BJ17" s="60"/>
    </row>
    <row r="18" spans="2:62" customFormat="1" ht="15.5">
      <c r="B18" s="19">
        <v>5</v>
      </c>
      <c r="C18" s="9" t="s">
        <v>112</v>
      </c>
      <c r="D18" s="10" t="s">
        <v>224</v>
      </c>
      <c r="E18" s="32">
        <v>6</v>
      </c>
      <c r="F18" s="10" t="s">
        <v>25</v>
      </c>
      <c r="G18" s="10" t="s">
        <v>113</v>
      </c>
      <c r="H18" s="34" t="s">
        <v>46</v>
      </c>
      <c r="I18" s="36" t="s">
        <v>98</v>
      </c>
      <c r="J18" s="44">
        <f>55300*(1+152000/1251000)*1.06</f>
        <v>65740.250999200638</v>
      </c>
      <c r="K18" s="26">
        <f t="shared" si="0"/>
        <v>394441.50599520386</v>
      </c>
      <c r="M18" s="66" t="s">
        <v>316</v>
      </c>
      <c r="N18" s="74"/>
      <c r="O18" s="72"/>
      <c r="P18" s="73">
        <f>K18</f>
        <v>394441.50599520386</v>
      </c>
      <c r="Q18" s="72"/>
      <c r="R18" s="72"/>
      <c r="S18" s="72"/>
      <c r="T18" s="72"/>
      <c r="U18" s="72"/>
      <c r="V18" s="72"/>
      <c r="W18" s="72"/>
      <c r="X18" s="72"/>
      <c r="Y18" s="75"/>
      <c r="Z18" s="74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5"/>
      <c r="AL18" s="74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5"/>
      <c r="AX18" s="74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5"/>
      <c r="BJ18" s="60"/>
    </row>
    <row r="19" spans="2:62" customFormat="1" ht="15.5">
      <c r="B19" s="19">
        <v>6</v>
      </c>
      <c r="C19" s="9" t="s">
        <v>174</v>
      </c>
      <c r="D19" s="10" t="s">
        <v>225</v>
      </c>
      <c r="E19" s="32">
        <v>2</v>
      </c>
      <c r="F19" s="10" t="s">
        <v>25</v>
      </c>
      <c r="G19" s="20" t="s">
        <v>43</v>
      </c>
      <c r="H19" s="34" t="s">
        <v>46</v>
      </c>
      <c r="I19" s="10" t="s">
        <v>100</v>
      </c>
      <c r="J19" s="44">
        <f>129000*1.1*(1+24000/676000)</f>
        <v>146937.8698224852</v>
      </c>
      <c r="K19" s="26">
        <f t="shared" si="0"/>
        <v>293875.7396449704</v>
      </c>
      <c r="M19" s="66" t="s">
        <v>316</v>
      </c>
      <c r="N19" s="74"/>
      <c r="O19" s="72"/>
      <c r="P19" s="73">
        <f>K19</f>
        <v>293875.7396449704</v>
      </c>
      <c r="Q19" s="72"/>
      <c r="R19" s="72"/>
      <c r="S19" s="72"/>
      <c r="T19" s="72"/>
      <c r="U19" s="72"/>
      <c r="V19" s="72"/>
      <c r="W19" s="72"/>
      <c r="X19" s="72"/>
      <c r="Y19" s="75"/>
      <c r="Z19" s="74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5"/>
      <c r="AL19" s="74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5"/>
      <c r="AX19" s="74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5"/>
      <c r="BJ19" s="60"/>
    </row>
    <row r="20" spans="2:62" customFormat="1" ht="15.5">
      <c r="B20" s="19">
        <v>7</v>
      </c>
      <c r="C20" s="9" t="s">
        <v>226</v>
      </c>
      <c r="D20" s="10" t="s">
        <v>227</v>
      </c>
      <c r="E20" s="32">
        <v>2</v>
      </c>
      <c r="F20" s="10" t="s">
        <v>25</v>
      </c>
      <c r="G20" s="20" t="s">
        <v>43</v>
      </c>
      <c r="H20" s="37" t="s">
        <v>46</v>
      </c>
      <c r="I20" s="36" t="s">
        <v>95</v>
      </c>
      <c r="J20" s="26">
        <v>444400.00000000006</v>
      </c>
      <c r="K20" s="26">
        <f t="shared" si="0"/>
        <v>888800.00000000012</v>
      </c>
      <c r="M20" s="66" t="s">
        <v>316</v>
      </c>
      <c r="N20" s="74"/>
      <c r="O20" s="72"/>
      <c r="P20" s="73">
        <f>K20</f>
        <v>888800.00000000012</v>
      </c>
      <c r="Q20" s="72"/>
      <c r="R20" s="72"/>
      <c r="S20" s="72"/>
      <c r="T20" s="72"/>
      <c r="U20" s="72"/>
      <c r="V20" s="72"/>
      <c r="W20" s="72"/>
      <c r="X20" s="72"/>
      <c r="Y20" s="75"/>
      <c r="Z20" s="74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5"/>
      <c r="AL20" s="74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5"/>
      <c r="AX20" s="74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5"/>
      <c r="BJ20" s="60"/>
    </row>
    <row r="21" spans="2:62" customFormat="1" ht="15.5">
      <c r="B21" s="19">
        <v>8</v>
      </c>
      <c r="C21" s="9" t="s">
        <v>45</v>
      </c>
      <c r="D21" s="10" t="s">
        <v>228</v>
      </c>
      <c r="E21" s="32">
        <v>2</v>
      </c>
      <c r="F21" s="10" t="s">
        <v>25</v>
      </c>
      <c r="G21" s="10" t="s">
        <v>135</v>
      </c>
      <c r="H21" s="34" t="s">
        <v>46</v>
      </c>
      <c r="I21" s="36" t="s">
        <v>97</v>
      </c>
      <c r="J21" s="44">
        <v>69200</v>
      </c>
      <c r="K21" s="26">
        <f t="shared" si="0"/>
        <v>138400</v>
      </c>
      <c r="M21" s="66" t="s">
        <v>316</v>
      </c>
      <c r="N21" s="74"/>
      <c r="O21" s="72"/>
      <c r="P21" s="73">
        <f>K21</f>
        <v>138400</v>
      </c>
      <c r="Q21" s="72"/>
      <c r="R21" s="72"/>
      <c r="S21" s="72"/>
      <c r="T21" s="72"/>
      <c r="U21" s="72"/>
      <c r="V21" s="72"/>
      <c r="W21" s="72"/>
      <c r="X21" s="72"/>
      <c r="Y21" s="75"/>
      <c r="Z21" s="74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5"/>
      <c r="AL21" s="74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5"/>
      <c r="AX21" s="74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5"/>
      <c r="BJ21" s="60"/>
    </row>
    <row r="22" spans="2:62" customFormat="1" ht="15.5">
      <c r="B22" s="19">
        <v>9</v>
      </c>
      <c r="C22" s="9" t="s">
        <v>23</v>
      </c>
      <c r="D22" s="10" t="s">
        <v>24</v>
      </c>
      <c r="E22" s="32">
        <v>2</v>
      </c>
      <c r="F22" s="10" t="s">
        <v>25</v>
      </c>
      <c r="G22" s="10" t="s">
        <v>229</v>
      </c>
      <c r="H22" s="35" t="s">
        <v>26</v>
      </c>
      <c r="I22" s="36" t="s">
        <v>27</v>
      </c>
      <c r="J22" s="26">
        <v>10486.490626666666</v>
      </c>
      <c r="K22" s="26">
        <f t="shared" si="0"/>
        <v>20972.981253333332</v>
      </c>
      <c r="M22" s="66" t="s">
        <v>316</v>
      </c>
      <c r="N22" s="74"/>
      <c r="O22" s="72"/>
      <c r="P22" s="73">
        <f>K22</f>
        <v>20972.981253333332</v>
      </c>
      <c r="Q22" s="72"/>
      <c r="R22" s="72"/>
      <c r="S22" s="72"/>
      <c r="T22" s="72"/>
      <c r="U22" s="72"/>
      <c r="V22" s="72"/>
      <c r="W22" s="72"/>
      <c r="X22" s="72"/>
      <c r="Y22" s="75"/>
      <c r="Z22" s="74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5"/>
      <c r="AL22" s="74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5"/>
      <c r="AX22" s="74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5"/>
      <c r="BJ22" s="60"/>
    </row>
    <row r="23" spans="2:62" customFormat="1" ht="15.5">
      <c r="B23" s="19">
        <v>10</v>
      </c>
      <c r="C23" s="9" t="s">
        <v>136</v>
      </c>
      <c r="D23" s="10" t="s">
        <v>230</v>
      </c>
      <c r="E23" s="32">
        <v>2</v>
      </c>
      <c r="F23" s="10" t="s">
        <v>25</v>
      </c>
      <c r="G23" s="10" t="s">
        <v>137</v>
      </c>
      <c r="H23" s="34" t="s">
        <v>46</v>
      </c>
      <c r="I23" s="36" t="s">
        <v>97</v>
      </c>
      <c r="J23" s="44">
        <f>106111.12/2</f>
        <v>53055.56</v>
      </c>
      <c r="K23" s="26">
        <f t="shared" si="0"/>
        <v>106111.12</v>
      </c>
      <c r="M23" s="67" t="s">
        <v>317</v>
      </c>
      <c r="N23" s="74"/>
      <c r="O23" s="72"/>
      <c r="P23" s="72"/>
      <c r="Q23" s="73">
        <f>K23</f>
        <v>106111.12</v>
      </c>
      <c r="R23" s="72"/>
      <c r="S23" s="72"/>
      <c r="T23" s="72"/>
      <c r="U23" s="72"/>
      <c r="V23" s="72"/>
      <c r="W23" s="72"/>
      <c r="X23" s="72"/>
      <c r="Y23" s="75"/>
      <c r="Z23" s="74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5"/>
      <c r="AL23" s="74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5"/>
      <c r="AX23" s="74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5"/>
      <c r="BJ23" s="60"/>
    </row>
    <row r="24" spans="2:62" customFormat="1" ht="15.5">
      <c r="B24" s="19">
        <v>11</v>
      </c>
      <c r="C24" s="9" t="s">
        <v>138</v>
      </c>
      <c r="D24" s="10" t="s">
        <v>231</v>
      </c>
      <c r="E24" s="32">
        <v>2</v>
      </c>
      <c r="F24" s="10" t="s">
        <v>25</v>
      </c>
      <c r="G24" s="10" t="s">
        <v>137</v>
      </c>
      <c r="H24" s="34" t="s">
        <v>46</v>
      </c>
      <c r="I24" s="36" t="s">
        <v>97</v>
      </c>
      <c r="J24" s="26">
        <v>24444.44</v>
      </c>
      <c r="K24" s="26">
        <f t="shared" si="0"/>
        <v>48888.88</v>
      </c>
      <c r="M24" s="67" t="s">
        <v>317</v>
      </c>
      <c r="N24" s="74"/>
      <c r="O24" s="72"/>
      <c r="P24" s="72"/>
      <c r="Q24" s="73">
        <f>K24</f>
        <v>48888.88</v>
      </c>
      <c r="R24" s="72"/>
      <c r="S24" s="72"/>
      <c r="T24" s="72"/>
      <c r="U24" s="72"/>
      <c r="V24" s="72"/>
      <c r="W24" s="72"/>
      <c r="X24" s="72"/>
      <c r="Y24" s="75"/>
      <c r="Z24" s="74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5"/>
      <c r="AL24" s="74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5"/>
      <c r="AX24" s="74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5"/>
      <c r="BJ24" s="60"/>
    </row>
    <row r="25" spans="2:62" customFormat="1" ht="15.5">
      <c r="B25" s="19">
        <v>12</v>
      </c>
      <c r="C25" s="9" t="s">
        <v>114</v>
      </c>
      <c r="D25" s="10" t="s">
        <v>232</v>
      </c>
      <c r="E25" s="32">
        <v>4</v>
      </c>
      <c r="F25" s="10" t="s">
        <v>25</v>
      </c>
      <c r="G25" s="10" t="s">
        <v>113</v>
      </c>
      <c r="H25" s="10" t="s">
        <v>49</v>
      </c>
      <c r="I25" s="36" t="s">
        <v>98</v>
      </c>
      <c r="J25" s="44">
        <f>43300*(1+152000/1251000)*1.06</f>
        <v>51474.73541167067</v>
      </c>
      <c r="K25" s="26">
        <f t="shared" si="0"/>
        <v>205898.94164668268</v>
      </c>
      <c r="M25" s="67" t="s">
        <v>317</v>
      </c>
      <c r="N25" s="74"/>
      <c r="O25" s="72"/>
      <c r="P25" s="72"/>
      <c r="Q25" s="73">
        <f>K25</f>
        <v>205898.94164668268</v>
      </c>
      <c r="R25" s="72"/>
      <c r="S25" s="72"/>
      <c r="T25" s="72"/>
      <c r="U25" s="72"/>
      <c r="V25" s="72"/>
      <c r="W25" s="72"/>
      <c r="X25" s="72"/>
      <c r="Y25" s="75"/>
      <c r="Z25" s="74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5"/>
      <c r="AL25" s="74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5"/>
      <c r="AX25" s="74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5"/>
      <c r="BJ25" s="60"/>
    </row>
    <row r="26" spans="2:62" customFormat="1" ht="15.5">
      <c r="B26" s="19">
        <v>13</v>
      </c>
      <c r="C26" s="9" t="s">
        <v>115</v>
      </c>
      <c r="D26" s="10" t="s">
        <v>233</v>
      </c>
      <c r="E26" s="32">
        <v>1</v>
      </c>
      <c r="F26" s="10" t="s">
        <v>25</v>
      </c>
      <c r="G26" s="10" t="s">
        <v>113</v>
      </c>
      <c r="H26" s="10" t="s">
        <v>49</v>
      </c>
      <c r="I26" s="36" t="s">
        <v>98</v>
      </c>
      <c r="J26" s="44">
        <f>32800*(1+152000/1251000)*1.06</f>
        <v>38992.409272581943</v>
      </c>
      <c r="K26" s="26">
        <f t="shared" si="0"/>
        <v>38992.409272581943</v>
      </c>
      <c r="M26" s="67" t="s">
        <v>317</v>
      </c>
      <c r="N26" s="74"/>
      <c r="O26" s="72"/>
      <c r="P26" s="72"/>
      <c r="Q26" s="73">
        <f>K26</f>
        <v>38992.409272581943</v>
      </c>
      <c r="R26" s="72"/>
      <c r="S26" s="72"/>
      <c r="T26" s="72"/>
      <c r="U26" s="72"/>
      <c r="V26" s="72"/>
      <c r="W26" s="72"/>
      <c r="X26" s="72"/>
      <c r="Y26" s="75"/>
      <c r="Z26" s="74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5"/>
      <c r="AL26" s="74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5"/>
      <c r="AX26" s="74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5"/>
      <c r="BJ26" s="60"/>
    </row>
    <row r="27" spans="2:62" customFormat="1" ht="15.5">
      <c r="B27" s="19">
        <v>14</v>
      </c>
      <c r="C27" s="9" t="s">
        <v>234</v>
      </c>
      <c r="D27" s="10" t="s">
        <v>235</v>
      </c>
      <c r="E27" s="32">
        <v>5</v>
      </c>
      <c r="F27" s="10" t="s">
        <v>25</v>
      </c>
      <c r="G27" s="10" t="s">
        <v>236</v>
      </c>
      <c r="H27" s="10" t="s">
        <v>49</v>
      </c>
      <c r="I27" s="22" t="s">
        <v>237</v>
      </c>
      <c r="J27" s="26">
        <v>17600</v>
      </c>
      <c r="K27" s="26">
        <f t="shared" si="0"/>
        <v>88000</v>
      </c>
      <c r="M27" s="67" t="s">
        <v>317</v>
      </c>
      <c r="N27" s="74"/>
      <c r="O27" s="72"/>
      <c r="P27" s="72"/>
      <c r="Q27" s="73">
        <f>K27</f>
        <v>88000</v>
      </c>
      <c r="R27" s="72"/>
      <c r="S27" s="72"/>
      <c r="T27" s="72"/>
      <c r="U27" s="72"/>
      <c r="V27" s="72"/>
      <c r="W27" s="72"/>
      <c r="X27" s="72"/>
      <c r="Y27" s="75"/>
      <c r="Z27" s="74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5"/>
      <c r="AL27" s="74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5"/>
      <c r="AX27" s="74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5"/>
      <c r="BJ27" s="60"/>
    </row>
    <row r="28" spans="2:62" customFormat="1" ht="15.5">
      <c r="B28" s="19">
        <v>15</v>
      </c>
      <c r="C28" s="9" t="s">
        <v>110</v>
      </c>
      <c r="D28" s="10" t="s">
        <v>238</v>
      </c>
      <c r="E28" s="32">
        <v>2</v>
      </c>
      <c r="F28" s="10" t="s">
        <v>25</v>
      </c>
      <c r="G28" s="10" t="s">
        <v>111</v>
      </c>
      <c r="H28" s="10" t="s">
        <v>49</v>
      </c>
      <c r="I28" s="10" t="s">
        <v>102</v>
      </c>
      <c r="J28" s="26">
        <v>132000</v>
      </c>
      <c r="K28" s="26">
        <f t="shared" si="0"/>
        <v>264000</v>
      </c>
      <c r="M28" s="65" t="s">
        <v>315</v>
      </c>
      <c r="N28" s="74"/>
      <c r="O28" s="73">
        <f>K28</f>
        <v>264000</v>
      </c>
      <c r="P28" s="72"/>
      <c r="Q28" s="72"/>
      <c r="R28" s="72"/>
      <c r="S28" s="72"/>
      <c r="T28" s="72"/>
      <c r="U28" s="72"/>
      <c r="V28" s="72"/>
      <c r="W28" s="72"/>
      <c r="X28" s="72"/>
      <c r="Y28" s="75"/>
      <c r="Z28" s="74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5"/>
      <c r="AL28" s="74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5"/>
      <c r="AX28" s="74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5"/>
      <c r="BJ28" s="60"/>
    </row>
    <row r="29" spans="2:62" customFormat="1" ht="15.5">
      <c r="B29" s="19">
        <v>16</v>
      </c>
      <c r="C29" s="9" t="s">
        <v>239</v>
      </c>
      <c r="D29" s="10" t="s">
        <v>224</v>
      </c>
      <c r="E29" s="32">
        <v>5</v>
      </c>
      <c r="F29" s="10" t="s">
        <v>25</v>
      </c>
      <c r="G29" s="10" t="s">
        <v>113</v>
      </c>
      <c r="H29" s="10" t="s">
        <v>49</v>
      </c>
      <c r="I29" s="10" t="s">
        <v>98</v>
      </c>
      <c r="J29" s="44">
        <f>38500*(1+152000/1251000)*1.06</f>
        <v>45768.529176658682</v>
      </c>
      <c r="K29" s="26">
        <f t="shared" si="0"/>
        <v>228842.64588329341</v>
      </c>
      <c r="M29" s="66" t="s">
        <v>316</v>
      </c>
      <c r="N29" s="74"/>
      <c r="O29" s="72"/>
      <c r="P29" s="73">
        <f>K29</f>
        <v>228842.64588329341</v>
      </c>
      <c r="Q29" s="72"/>
      <c r="R29" s="72"/>
      <c r="S29" s="72"/>
      <c r="T29" s="72"/>
      <c r="U29" s="72"/>
      <c r="V29" s="72"/>
      <c r="W29" s="72"/>
      <c r="X29" s="72"/>
      <c r="Y29" s="75"/>
      <c r="Z29" s="74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5"/>
      <c r="AL29" s="74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5"/>
      <c r="AX29" s="74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5"/>
      <c r="BJ29" s="60"/>
    </row>
    <row r="30" spans="2:62" customFormat="1" ht="15.5">
      <c r="B30" s="19">
        <v>17</v>
      </c>
      <c r="C30" s="9" t="s">
        <v>117</v>
      </c>
      <c r="D30" s="10" t="s">
        <v>240</v>
      </c>
      <c r="E30" s="32">
        <v>2</v>
      </c>
      <c r="F30" s="10" t="s">
        <v>25</v>
      </c>
      <c r="G30" s="10" t="s">
        <v>113</v>
      </c>
      <c r="H30" s="10" t="s">
        <v>49</v>
      </c>
      <c r="I30" s="10" t="s">
        <v>98</v>
      </c>
      <c r="J30" s="44">
        <f>42800*(1+152000/1251000)*1.06</f>
        <v>50880.338928856916</v>
      </c>
      <c r="K30" s="26">
        <f t="shared" si="0"/>
        <v>101760.67785771383</v>
      </c>
      <c r="M30" s="66" t="s">
        <v>316</v>
      </c>
      <c r="N30" s="74"/>
      <c r="O30" s="72"/>
      <c r="P30" s="73">
        <f>K30</f>
        <v>101760.67785771383</v>
      </c>
      <c r="Q30" s="72"/>
      <c r="R30" s="72"/>
      <c r="S30" s="72"/>
      <c r="T30" s="72"/>
      <c r="U30" s="72"/>
      <c r="V30" s="72"/>
      <c r="W30" s="72"/>
      <c r="X30" s="72"/>
      <c r="Y30" s="75"/>
      <c r="Z30" s="74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5"/>
      <c r="AL30" s="74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5"/>
      <c r="AX30" s="74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5"/>
      <c r="BJ30" s="60"/>
    </row>
    <row r="31" spans="2:62" customFormat="1" ht="15.5">
      <c r="B31" s="19">
        <v>18</v>
      </c>
      <c r="C31" s="9" t="s">
        <v>241</v>
      </c>
      <c r="D31" s="10"/>
      <c r="E31" s="32">
        <v>12</v>
      </c>
      <c r="F31" s="10" t="s">
        <v>25</v>
      </c>
      <c r="G31" s="10" t="s">
        <v>113</v>
      </c>
      <c r="H31" s="38" t="s">
        <v>64</v>
      </c>
      <c r="I31" s="10" t="s">
        <v>98</v>
      </c>
      <c r="J31" s="44">
        <f>52500*(1+152000/1251000)*1.06</f>
        <v>62411.630695443651</v>
      </c>
      <c r="K31" s="26">
        <f t="shared" si="0"/>
        <v>748939.56834532379</v>
      </c>
      <c r="M31" s="66" t="s">
        <v>316</v>
      </c>
      <c r="N31" s="74"/>
      <c r="O31" s="72"/>
      <c r="P31" s="73">
        <f>K31</f>
        <v>748939.56834532379</v>
      </c>
      <c r="Q31" s="72"/>
      <c r="R31" s="72"/>
      <c r="S31" s="72"/>
      <c r="T31" s="72"/>
      <c r="U31" s="72"/>
      <c r="V31" s="72"/>
      <c r="W31" s="72"/>
      <c r="X31" s="72"/>
      <c r="Y31" s="75"/>
      <c r="Z31" s="74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5"/>
      <c r="AL31" s="74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5"/>
      <c r="AX31" s="74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5"/>
      <c r="BJ31" s="60"/>
    </row>
    <row r="32" spans="2:62" customFormat="1" ht="15.5">
      <c r="B32" s="19">
        <v>19</v>
      </c>
      <c r="C32" s="9" t="s">
        <v>242</v>
      </c>
      <c r="D32" s="10" t="s">
        <v>48</v>
      </c>
      <c r="E32" s="32">
        <v>2</v>
      </c>
      <c r="F32" s="10" t="s">
        <v>25</v>
      </c>
      <c r="G32" s="10" t="s">
        <v>120</v>
      </c>
      <c r="H32" s="10" t="s">
        <v>49</v>
      </c>
      <c r="I32" s="10" t="s">
        <v>243</v>
      </c>
      <c r="J32" s="26">
        <v>157600</v>
      </c>
      <c r="K32" s="26">
        <f t="shared" si="0"/>
        <v>315200</v>
      </c>
      <c r="M32" s="66" t="s">
        <v>316</v>
      </c>
      <c r="N32" s="74"/>
      <c r="O32" s="72"/>
      <c r="P32" s="73">
        <f>K32</f>
        <v>315200</v>
      </c>
      <c r="Q32" s="72"/>
      <c r="R32" s="72"/>
      <c r="S32" s="72"/>
      <c r="T32" s="72"/>
      <c r="U32" s="72"/>
      <c r="V32" s="72"/>
      <c r="W32" s="72"/>
      <c r="X32" s="72"/>
      <c r="Y32" s="75"/>
      <c r="Z32" s="74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5"/>
      <c r="AL32" s="74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5"/>
      <c r="AX32" s="74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5"/>
      <c r="BJ32" s="64"/>
    </row>
    <row r="33" spans="2:62" customFormat="1" ht="31">
      <c r="B33" s="19">
        <v>20</v>
      </c>
      <c r="C33" s="11" t="s">
        <v>244</v>
      </c>
      <c r="D33" s="10" t="s">
        <v>51</v>
      </c>
      <c r="E33" s="32">
        <v>2</v>
      </c>
      <c r="F33" s="10" t="s">
        <v>25</v>
      </c>
      <c r="G33" s="10" t="s">
        <v>245</v>
      </c>
      <c r="H33" s="10" t="s">
        <v>49</v>
      </c>
      <c r="I33" s="22" t="s">
        <v>237</v>
      </c>
      <c r="J33" s="26">
        <v>50000</v>
      </c>
      <c r="K33" s="26">
        <f t="shared" si="0"/>
        <v>100000</v>
      </c>
      <c r="M33" s="66" t="s">
        <v>316</v>
      </c>
      <c r="N33" s="74"/>
      <c r="O33" s="72"/>
      <c r="P33" s="73">
        <f>K33</f>
        <v>100000</v>
      </c>
      <c r="Q33" s="72"/>
      <c r="R33" s="72"/>
      <c r="S33" s="72"/>
      <c r="T33" s="72"/>
      <c r="U33" s="72"/>
      <c r="V33" s="72"/>
      <c r="W33" s="72"/>
      <c r="X33" s="72"/>
      <c r="Y33" s="75"/>
      <c r="Z33" s="74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5"/>
      <c r="AL33" s="74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5"/>
      <c r="AX33" s="74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5"/>
      <c r="BJ33" s="61" t="s">
        <v>327</v>
      </c>
    </row>
    <row r="34" spans="2:62" customFormat="1" ht="15.5">
      <c r="B34" s="19">
        <v>21</v>
      </c>
      <c r="C34" s="39" t="s">
        <v>246</v>
      </c>
      <c r="D34" s="10" t="s">
        <v>51</v>
      </c>
      <c r="E34" s="32">
        <v>1</v>
      </c>
      <c r="F34" s="10" t="s">
        <v>25</v>
      </c>
      <c r="G34" s="45" t="s">
        <v>247</v>
      </c>
      <c r="H34" s="10" t="s">
        <v>49</v>
      </c>
      <c r="I34" s="22" t="s">
        <v>237</v>
      </c>
      <c r="J34" s="47">
        <v>200000</v>
      </c>
      <c r="K34" s="46">
        <f t="shared" si="0"/>
        <v>200000</v>
      </c>
      <c r="M34" s="68" t="s">
        <v>314</v>
      </c>
      <c r="N34" s="76">
        <f>K34</f>
        <v>200000</v>
      </c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5"/>
      <c r="Z34" s="74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5"/>
      <c r="AL34" s="74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5"/>
      <c r="AX34" s="74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5"/>
      <c r="BJ34" s="289" t="s">
        <v>328</v>
      </c>
    </row>
    <row r="35" spans="2:62" customFormat="1" ht="15.5">
      <c r="B35" s="19">
        <v>22</v>
      </c>
      <c r="C35" s="39" t="s">
        <v>329</v>
      </c>
      <c r="D35" s="10" t="s">
        <v>51</v>
      </c>
      <c r="E35" s="32">
        <v>1</v>
      </c>
      <c r="F35" s="10" t="s">
        <v>25</v>
      </c>
      <c r="G35" s="45" t="s">
        <v>247</v>
      </c>
      <c r="H35" s="10" t="s">
        <v>49</v>
      </c>
      <c r="I35" s="22" t="s">
        <v>237</v>
      </c>
      <c r="J35" s="26">
        <v>600000</v>
      </c>
      <c r="K35" s="46">
        <f t="shared" si="0"/>
        <v>600000</v>
      </c>
      <c r="M35" s="68" t="s">
        <v>314</v>
      </c>
      <c r="N35" s="76">
        <f t="shared" ref="N35:N37" si="1">K35</f>
        <v>600000</v>
      </c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5"/>
      <c r="Z35" s="74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5"/>
      <c r="AL35" s="74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5"/>
      <c r="AX35" s="74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5"/>
      <c r="BJ35" s="290"/>
    </row>
    <row r="36" spans="2:62" customFormat="1" ht="15.5">
      <c r="B36" s="19">
        <v>23</v>
      </c>
      <c r="C36" s="39" t="s">
        <v>249</v>
      </c>
      <c r="D36" s="10" t="s">
        <v>51</v>
      </c>
      <c r="E36" s="32">
        <v>1</v>
      </c>
      <c r="F36" s="10" t="s">
        <v>25</v>
      </c>
      <c r="G36" s="45" t="s">
        <v>247</v>
      </c>
      <c r="H36" s="10" t="s">
        <v>49</v>
      </c>
      <c r="I36" s="22" t="s">
        <v>237</v>
      </c>
      <c r="J36" s="47">
        <v>200000</v>
      </c>
      <c r="K36" s="46">
        <f t="shared" si="0"/>
        <v>200000</v>
      </c>
      <c r="M36" s="68" t="s">
        <v>314</v>
      </c>
      <c r="N36" s="76">
        <f t="shared" si="1"/>
        <v>200000</v>
      </c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5"/>
      <c r="Z36" s="74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5"/>
      <c r="AL36" s="74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5"/>
      <c r="AX36" s="74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5"/>
      <c r="BJ36" s="290"/>
    </row>
    <row r="37" spans="2:62" customFormat="1" ht="15.5">
      <c r="B37" s="19">
        <v>24</v>
      </c>
      <c r="C37" s="39" t="s">
        <v>330</v>
      </c>
      <c r="D37" s="10" t="s">
        <v>51</v>
      </c>
      <c r="E37" s="32">
        <v>1</v>
      </c>
      <c r="F37" s="10" t="s">
        <v>25</v>
      </c>
      <c r="G37" s="45" t="s">
        <v>247</v>
      </c>
      <c r="H37" s="10" t="s">
        <v>49</v>
      </c>
      <c r="I37" s="22" t="s">
        <v>237</v>
      </c>
      <c r="J37" s="26">
        <v>600000</v>
      </c>
      <c r="K37" s="46">
        <f t="shared" si="0"/>
        <v>600000</v>
      </c>
      <c r="M37" s="68" t="s">
        <v>314</v>
      </c>
      <c r="N37" s="76">
        <f t="shared" si="1"/>
        <v>600000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5"/>
      <c r="Z37" s="74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5"/>
      <c r="AL37" s="74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5"/>
      <c r="AX37" s="74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5"/>
      <c r="BJ37" s="291"/>
    </row>
    <row r="38" spans="2:62" customFormat="1" ht="15.5">
      <c r="B38" s="19">
        <v>25</v>
      </c>
      <c r="C38" s="9" t="s">
        <v>251</v>
      </c>
      <c r="D38" s="10" t="s">
        <v>51</v>
      </c>
      <c r="E38" s="32">
        <v>3</v>
      </c>
      <c r="F38" s="10" t="s">
        <v>25</v>
      </c>
      <c r="G38" s="10" t="s">
        <v>245</v>
      </c>
      <c r="H38" s="10" t="s">
        <v>49</v>
      </c>
      <c r="I38" s="22" t="s">
        <v>237</v>
      </c>
      <c r="J38" s="26">
        <v>100000</v>
      </c>
      <c r="K38" s="26">
        <f t="shared" si="0"/>
        <v>300000</v>
      </c>
      <c r="M38" s="66" t="s">
        <v>316</v>
      </c>
      <c r="N38" s="74"/>
      <c r="O38" s="72"/>
      <c r="P38" s="73">
        <f>K38</f>
        <v>300000</v>
      </c>
      <c r="Q38" s="72"/>
      <c r="R38" s="72"/>
      <c r="S38" s="72"/>
      <c r="T38" s="72"/>
      <c r="U38" s="72"/>
      <c r="V38" s="72"/>
      <c r="W38" s="72"/>
      <c r="X38" s="72"/>
      <c r="Y38" s="75"/>
      <c r="Z38" s="74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5"/>
      <c r="AL38" s="74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5"/>
      <c r="AX38" s="74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5"/>
      <c r="BJ38" s="61" t="s">
        <v>327</v>
      </c>
    </row>
    <row r="39" spans="2:62" customFormat="1" ht="31">
      <c r="B39" s="19">
        <v>26</v>
      </c>
      <c r="C39" s="11" t="s">
        <v>252</v>
      </c>
      <c r="D39" s="10" t="s">
        <v>51</v>
      </c>
      <c r="E39" s="32">
        <v>1</v>
      </c>
      <c r="F39" s="10" t="s">
        <v>25</v>
      </c>
      <c r="G39" s="10" t="s">
        <v>109</v>
      </c>
      <c r="H39" s="10" t="s">
        <v>49</v>
      </c>
      <c r="I39" s="22" t="s">
        <v>100</v>
      </c>
      <c r="J39" s="26">
        <v>388225</v>
      </c>
      <c r="K39" s="26">
        <f t="shared" si="0"/>
        <v>388225</v>
      </c>
      <c r="M39" s="68" t="s">
        <v>314</v>
      </c>
      <c r="N39" s="76">
        <f>K39</f>
        <v>388225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5"/>
      <c r="Z39" s="74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5"/>
      <c r="AL39" s="74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5"/>
      <c r="AX39" s="74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5"/>
      <c r="BJ39" s="60"/>
    </row>
    <row r="40" spans="2:62" customFormat="1" ht="15.5">
      <c r="B40" s="19">
        <v>27</v>
      </c>
      <c r="C40" s="11" t="s">
        <v>253</v>
      </c>
      <c r="D40" s="10" t="s">
        <v>51</v>
      </c>
      <c r="E40" s="32">
        <v>1</v>
      </c>
      <c r="F40" s="10" t="s">
        <v>25</v>
      </c>
      <c r="G40" s="10"/>
      <c r="H40" s="10" t="s">
        <v>49</v>
      </c>
      <c r="I40" s="22"/>
      <c r="J40" s="26">
        <v>300000</v>
      </c>
      <c r="K40" s="26">
        <f t="shared" si="0"/>
        <v>300000</v>
      </c>
      <c r="M40" s="66" t="s">
        <v>316</v>
      </c>
      <c r="N40" s="74"/>
      <c r="O40" s="72"/>
      <c r="P40" s="73">
        <f>K40</f>
        <v>300000</v>
      </c>
      <c r="Q40" s="72"/>
      <c r="R40" s="72"/>
      <c r="S40" s="72"/>
      <c r="T40" s="72"/>
      <c r="U40" s="72"/>
      <c r="V40" s="72"/>
      <c r="W40" s="72"/>
      <c r="X40" s="72"/>
      <c r="Y40" s="75"/>
      <c r="Z40" s="74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5"/>
      <c r="AL40" s="74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5"/>
      <c r="AX40" s="74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5"/>
      <c r="BJ40" s="61" t="s">
        <v>331</v>
      </c>
    </row>
    <row r="41" spans="2:62" customFormat="1" ht="15.5">
      <c r="B41" s="19">
        <v>28</v>
      </c>
      <c r="C41" s="9" t="s">
        <v>119</v>
      </c>
      <c r="D41" s="10" t="s">
        <v>254</v>
      </c>
      <c r="E41" s="32">
        <v>2</v>
      </c>
      <c r="F41" s="10" t="s">
        <v>25</v>
      </c>
      <c r="G41" s="10" t="s">
        <v>120</v>
      </c>
      <c r="H41" s="10" t="s">
        <v>49</v>
      </c>
      <c r="I41" s="10" t="s">
        <v>98</v>
      </c>
      <c r="J41" s="44">
        <f>756000*(1+261200/2323200)</f>
        <v>840997.93388429761</v>
      </c>
      <c r="K41" s="26">
        <f t="shared" si="0"/>
        <v>1681995.8677685952</v>
      </c>
      <c r="M41" s="68" t="s">
        <v>314</v>
      </c>
      <c r="N41" s="76">
        <f>K41</f>
        <v>1681995.8677685952</v>
      </c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5"/>
      <c r="Z41" s="74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5"/>
      <c r="AL41" s="74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5"/>
      <c r="AX41" s="74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5"/>
      <c r="BJ41" s="61" t="s">
        <v>331</v>
      </c>
    </row>
    <row r="42" spans="2:62" customFormat="1" ht="15.5">
      <c r="B42" s="19">
        <v>29</v>
      </c>
      <c r="C42" s="9" t="s">
        <v>121</v>
      </c>
      <c r="D42" s="10" t="s">
        <v>255</v>
      </c>
      <c r="E42" s="32">
        <v>1</v>
      </c>
      <c r="F42" s="10" t="s">
        <v>25</v>
      </c>
      <c r="G42" s="10" t="s">
        <v>120</v>
      </c>
      <c r="H42" s="10" t="s">
        <v>49</v>
      </c>
      <c r="I42" s="10" t="s">
        <v>98</v>
      </c>
      <c r="J42" s="44">
        <f>637600*(1+117593/812600)</f>
        <v>729868.39379768656</v>
      </c>
      <c r="K42" s="26">
        <f t="shared" si="0"/>
        <v>729868.39379768656</v>
      </c>
      <c r="M42" s="68" t="s">
        <v>314</v>
      </c>
      <c r="N42" s="76">
        <f>K42</f>
        <v>729868.39379768656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5"/>
      <c r="Z42" s="74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5"/>
      <c r="AL42" s="74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5"/>
      <c r="AX42" s="74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5"/>
      <c r="BJ42" s="61" t="s">
        <v>331</v>
      </c>
    </row>
    <row r="43" spans="2:62" customFormat="1" ht="15.5">
      <c r="B43" s="19">
        <v>30</v>
      </c>
      <c r="C43" s="9" t="s">
        <v>122</v>
      </c>
      <c r="D43" s="10" t="s">
        <v>256</v>
      </c>
      <c r="E43" s="32">
        <v>1</v>
      </c>
      <c r="F43" s="10" t="s">
        <v>25</v>
      </c>
      <c r="G43" s="10" t="s">
        <v>120</v>
      </c>
      <c r="H43" s="10" t="s">
        <v>49</v>
      </c>
      <c r="I43" s="10" t="s">
        <v>98</v>
      </c>
      <c r="J43" s="26">
        <v>665000</v>
      </c>
      <c r="K43" s="26">
        <f t="shared" si="0"/>
        <v>665000</v>
      </c>
      <c r="M43" s="68" t="s">
        <v>314</v>
      </c>
      <c r="N43" s="76">
        <f>K43</f>
        <v>665000</v>
      </c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5"/>
      <c r="Z43" s="74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5"/>
      <c r="AL43" s="74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5"/>
      <c r="AX43" s="74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5"/>
      <c r="BJ43" s="60"/>
    </row>
    <row r="44" spans="2:62" customFormat="1" ht="15.5">
      <c r="B44" s="19">
        <v>31</v>
      </c>
      <c r="C44" s="9" t="s">
        <v>123</v>
      </c>
      <c r="D44" s="10" t="s">
        <v>257</v>
      </c>
      <c r="E44" s="32">
        <v>1</v>
      </c>
      <c r="F44" s="10" t="s">
        <v>25</v>
      </c>
      <c r="G44" s="10" t="s">
        <v>120</v>
      </c>
      <c r="H44" s="10" t="s">
        <v>49</v>
      </c>
      <c r="I44" s="10" t="s">
        <v>98</v>
      </c>
      <c r="J44" s="26">
        <v>313000</v>
      </c>
      <c r="K44" s="26">
        <f t="shared" si="0"/>
        <v>313000</v>
      </c>
      <c r="M44" s="68" t="s">
        <v>314</v>
      </c>
      <c r="N44" s="76">
        <f>K44</f>
        <v>313000</v>
      </c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5"/>
      <c r="Z44" s="74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5"/>
      <c r="AL44" s="74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5"/>
      <c r="AX44" s="74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5"/>
      <c r="BJ44" s="60"/>
    </row>
    <row r="45" spans="2:62" customFormat="1" ht="15.5">
      <c r="B45" s="19">
        <v>32</v>
      </c>
      <c r="C45" s="9" t="s">
        <v>124</v>
      </c>
      <c r="D45" s="10" t="s">
        <v>258</v>
      </c>
      <c r="E45" s="32">
        <v>2</v>
      </c>
      <c r="F45" s="10" t="s">
        <v>25</v>
      </c>
      <c r="G45" s="10" t="s">
        <v>120</v>
      </c>
      <c r="H45" s="10" t="s">
        <v>49</v>
      </c>
      <c r="I45" s="10" t="s">
        <v>98</v>
      </c>
      <c r="J45" s="26">
        <v>182500</v>
      </c>
      <c r="K45" s="26">
        <f t="shared" si="0"/>
        <v>365000</v>
      </c>
      <c r="M45" s="68" t="s">
        <v>314</v>
      </c>
      <c r="N45" s="76">
        <f>K45</f>
        <v>365000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5"/>
      <c r="Z45" s="74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5"/>
      <c r="AL45" s="74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5"/>
      <c r="AX45" s="74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5"/>
      <c r="BJ45" s="60"/>
    </row>
    <row r="46" spans="2:62" customFormat="1" ht="15.5">
      <c r="B46" s="19">
        <v>33</v>
      </c>
      <c r="C46" s="9" t="s">
        <v>259</v>
      </c>
      <c r="D46" s="10" t="s">
        <v>260</v>
      </c>
      <c r="E46" s="32">
        <v>1</v>
      </c>
      <c r="F46" s="10" t="s">
        <v>25</v>
      </c>
      <c r="G46" s="10" t="s">
        <v>120</v>
      </c>
      <c r="H46" s="10" t="s">
        <v>49</v>
      </c>
      <c r="I46" s="10" t="s">
        <v>98</v>
      </c>
      <c r="J46" s="44">
        <f>175000*(1+117593/812600)</f>
        <v>200324.60620231359</v>
      </c>
      <c r="K46" s="26">
        <f t="shared" si="0"/>
        <v>200324.60620231359</v>
      </c>
      <c r="M46" s="66" t="s">
        <v>316</v>
      </c>
      <c r="N46" s="74"/>
      <c r="O46" s="72"/>
      <c r="P46" s="73">
        <f>K46</f>
        <v>200324.60620231359</v>
      </c>
      <c r="Q46" s="72"/>
      <c r="R46" s="72"/>
      <c r="S46" s="72"/>
      <c r="T46" s="72"/>
      <c r="U46" s="72"/>
      <c r="V46" s="72"/>
      <c r="W46" s="72"/>
      <c r="X46" s="72"/>
      <c r="Y46" s="75"/>
      <c r="Z46" s="74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5"/>
      <c r="AL46" s="74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5"/>
      <c r="AX46" s="74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5"/>
      <c r="BJ46" s="61" t="s">
        <v>331</v>
      </c>
    </row>
    <row r="47" spans="2:62" customFormat="1" ht="15.5">
      <c r="B47" s="19">
        <v>34</v>
      </c>
      <c r="C47" s="11" t="s">
        <v>50</v>
      </c>
      <c r="D47" s="10" t="s">
        <v>51</v>
      </c>
      <c r="E47" s="32">
        <v>1</v>
      </c>
      <c r="F47" s="10" t="s">
        <v>25</v>
      </c>
      <c r="G47" s="10" t="s">
        <v>261</v>
      </c>
      <c r="H47" s="40" t="s">
        <v>52</v>
      </c>
      <c r="I47" s="10" t="s">
        <v>262</v>
      </c>
      <c r="J47" s="47">
        <v>895290.00000000012</v>
      </c>
      <c r="K47" s="21">
        <f>J47*E47</f>
        <v>895290.00000000012</v>
      </c>
      <c r="M47" s="68" t="s">
        <v>314</v>
      </c>
      <c r="N47" s="76">
        <f t="shared" ref="N47:N52" si="2">K47</f>
        <v>895290.00000000012</v>
      </c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5"/>
      <c r="Z47" s="74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5"/>
      <c r="AL47" s="74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5"/>
      <c r="AX47" s="74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5"/>
      <c r="BJ47" s="60"/>
    </row>
    <row r="48" spans="2:62" customFormat="1" ht="15.5">
      <c r="B48" s="19">
        <v>35</v>
      </c>
      <c r="C48" s="11" t="s">
        <v>53</v>
      </c>
      <c r="D48" s="10" t="s">
        <v>51</v>
      </c>
      <c r="E48" s="32">
        <v>1</v>
      </c>
      <c r="F48" s="10" t="s">
        <v>25</v>
      </c>
      <c r="G48" s="10" t="s">
        <v>263</v>
      </c>
      <c r="H48" s="40" t="s">
        <v>52</v>
      </c>
      <c r="I48" s="10" t="s">
        <v>262</v>
      </c>
      <c r="J48" s="47">
        <v>1530270.0000000002</v>
      </c>
      <c r="K48" s="21">
        <f>J48*E48</f>
        <v>1530270.0000000002</v>
      </c>
      <c r="M48" s="68" t="s">
        <v>314</v>
      </c>
      <c r="N48" s="76">
        <f t="shared" si="2"/>
        <v>1530270.0000000002</v>
      </c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5"/>
      <c r="Z48" s="74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5"/>
      <c r="AL48" s="74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5"/>
      <c r="AX48" s="74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5"/>
      <c r="BJ48" s="60"/>
    </row>
    <row r="49" spans="2:62" customFormat="1" ht="15.5">
      <c r="B49" s="19">
        <v>36</v>
      </c>
      <c r="C49" s="11" t="s">
        <v>264</v>
      </c>
      <c r="D49" s="10" t="s">
        <v>51</v>
      </c>
      <c r="E49" s="32">
        <v>1</v>
      </c>
      <c r="F49" s="10" t="s">
        <v>25</v>
      </c>
      <c r="G49" s="10" t="s">
        <v>261</v>
      </c>
      <c r="H49" s="40" t="s">
        <v>52</v>
      </c>
      <c r="I49" s="10" t="s">
        <v>262</v>
      </c>
      <c r="J49" s="47">
        <v>176250</v>
      </c>
      <c r="K49" s="21">
        <f t="shared" ref="K49:K90" si="3">J49*E49</f>
        <v>176250</v>
      </c>
      <c r="M49" s="68" t="s">
        <v>314</v>
      </c>
      <c r="N49" s="76">
        <f t="shared" si="2"/>
        <v>176250</v>
      </c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5"/>
      <c r="Z49" s="74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5"/>
      <c r="AL49" s="74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5"/>
      <c r="AX49" s="74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5"/>
      <c r="BJ49" s="60"/>
    </row>
    <row r="50" spans="2:62" customFormat="1" ht="31">
      <c r="B50" s="19">
        <v>37</v>
      </c>
      <c r="C50" s="11" t="s">
        <v>265</v>
      </c>
      <c r="D50" s="10" t="s">
        <v>51</v>
      </c>
      <c r="E50" s="32">
        <v>1</v>
      </c>
      <c r="F50" s="10" t="s">
        <v>25</v>
      </c>
      <c r="G50" s="10" t="s">
        <v>266</v>
      </c>
      <c r="H50" s="40" t="s">
        <v>52</v>
      </c>
      <c r="I50" s="10" t="s">
        <v>262</v>
      </c>
      <c r="J50" s="47">
        <v>272981</v>
      </c>
      <c r="K50" s="21">
        <f t="shared" si="3"/>
        <v>272981</v>
      </c>
      <c r="M50" s="68" t="s">
        <v>314</v>
      </c>
      <c r="N50" s="76">
        <f t="shared" si="2"/>
        <v>272981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5"/>
      <c r="Z50" s="74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5"/>
      <c r="AL50" s="74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5"/>
      <c r="AX50" s="74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5"/>
      <c r="BJ50" s="60"/>
    </row>
    <row r="51" spans="2:62" customFormat="1" ht="31">
      <c r="B51" s="19">
        <v>38</v>
      </c>
      <c r="C51" s="11" t="s">
        <v>126</v>
      </c>
      <c r="D51" s="10" t="s">
        <v>51</v>
      </c>
      <c r="E51" s="32">
        <v>1</v>
      </c>
      <c r="F51" s="10" t="s">
        <v>25</v>
      </c>
      <c r="G51" s="10" t="s">
        <v>120</v>
      </c>
      <c r="H51" s="40" t="s">
        <v>52</v>
      </c>
      <c r="I51" s="10" t="s">
        <v>98</v>
      </c>
      <c r="J51" s="47">
        <v>511826</v>
      </c>
      <c r="K51" s="21">
        <f t="shared" si="3"/>
        <v>511826</v>
      </c>
      <c r="M51" s="68" t="s">
        <v>314</v>
      </c>
      <c r="N51" s="76">
        <f t="shared" si="2"/>
        <v>511826</v>
      </c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5"/>
      <c r="Z51" s="74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5"/>
      <c r="AL51" s="74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5"/>
      <c r="AX51" s="74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5"/>
      <c r="BJ51" s="60"/>
    </row>
    <row r="52" spans="2:62" customFormat="1" ht="62">
      <c r="B52" s="19">
        <v>39</v>
      </c>
      <c r="C52" s="11" t="s">
        <v>267</v>
      </c>
      <c r="D52" s="10" t="s">
        <v>51</v>
      </c>
      <c r="E52" s="32">
        <v>1</v>
      </c>
      <c r="F52" s="10" t="s">
        <v>25</v>
      </c>
      <c r="G52" s="10" t="s">
        <v>268</v>
      </c>
      <c r="H52" s="40" t="s">
        <v>52</v>
      </c>
      <c r="I52" s="10" t="s">
        <v>269</v>
      </c>
      <c r="J52" s="47">
        <v>2248413.2680000002</v>
      </c>
      <c r="K52" s="21">
        <f t="shared" si="3"/>
        <v>2248413.2680000002</v>
      </c>
      <c r="M52" s="68" t="s">
        <v>314</v>
      </c>
      <c r="N52" s="76">
        <f t="shared" si="2"/>
        <v>2248413.2680000002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5"/>
      <c r="Z52" s="74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5"/>
      <c r="AL52" s="74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5"/>
      <c r="AX52" s="74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5"/>
      <c r="BJ52" s="62" t="s">
        <v>332</v>
      </c>
    </row>
    <row r="53" spans="2:62" customFormat="1" ht="15.5">
      <c r="B53" s="19">
        <v>40</v>
      </c>
      <c r="C53" s="9" t="s">
        <v>188</v>
      </c>
      <c r="D53" s="10" t="s">
        <v>51</v>
      </c>
      <c r="E53" s="32">
        <v>2</v>
      </c>
      <c r="F53" s="10" t="s">
        <v>25</v>
      </c>
      <c r="G53" s="10" t="s">
        <v>189</v>
      </c>
      <c r="H53" s="40" t="s">
        <v>52</v>
      </c>
      <c r="I53" s="10" t="s">
        <v>96</v>
      </c>
      <c r="J53" s="47">
        <v>378333.5</v>
      </c>
      <c r="K53" s="21">
        <f t="shared" si="3"/>
        <v>756667</v>
      </c>
      <c r="M53" s="65" t="s">
        <v>315</v>
      </c>
      <c r="N53" s="74"/>
      <c r="O53" s="73">
        <f>K53</f>
        <v>756667</v>
      </c>
      <c r="P53" s="72"/>
      <c r="Q53" s="72"/>
      <c r="R53" s="72"/>
      <c r="S53" s="72"/>
      <c r="T53" s="72"/>
      <c r="U53" s="72"/>
      <c r="V53" s="72"/>
      <c r="W53" s="72"/>
      <c r="X53" s="72"/>
      <c r="Y53" s="75"/>
      <c r="Z53" s="74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5"/>
      <c r="AL53" s="74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5"/>
      <c r="AX53" s="74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5"/>
      <c r="BJ53" s="60"/>
    </row>
    <row r="54" spans="2:62" customFormat="1" ht="15.5">
      <c r="B54" s="19">
        <v>41</v>
      </c>
      <c r="C54" s="11" t="s">
        <v>270</v>
      </c>
      <c r="D54" s="10" t="s">
        <v>51</v>
      </c>
      <c r="E54" s="32">
        <v>1</v>
      </c>
      <c r="F54" s="10" t="s">
        <v>25</v>
      </c>
      <c r="G54" s="10" t="s">
        <v>271</v>
      </c>
      <c r="H54" s="40" t="s">
        <v>52</v>
      </c>
      <c r="I54" s="22" t="s">
        <v>237</v>
      </c>
      <c r="J54" s="47">
        <v>195000</v>
      </c>
      <c r="K54" s="21">
        <f t="shared" si="3"/>
        <v>195000</v>
      </c>
      <c r="M54" s="67" t="s">
        <v>317</v>
      </c>
      <c r="N54" s="74"/>
      <c r="O54" s="72"/>
      <c r="P54" s="72"/>
      <c r="Q54" s="73">
        <f>K54</f>
        <v>195000</v>
      </c>
      <c r="R54" s="72"/>
      <c r="S54" s="72"/>
      <c r="T54" s="72"/>
      <c r="U54" s="72"/>
      <c r="V54" s="72"/>
      <c r="W54" s="72"/>
      <c r="X54" s="72"/>
      <c r="Y54" s="75"/>
      <c r="Z54" s="74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5"/>
      <c r="AL54" s="74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5"/>
      <c r="AX54" s="74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5"/>
      <c r="BJ54" s="60"/>
    </row>
    <row r="55" spans="2:62" customFormat="1" ht="15.5">
      <c r="B55" s="19">
        <v>42</v>
      </c>
      <c r="C55" s="9" t="s">
        <v>272</v>
      </c>
      <c r="D55" s="10" t="s">
        <v>273</v>
      </c>
      <c r="E55" s="32">
        <v>1</v>
      </c>
      <c r="F55" s="10" t="s">
        <v>25</v>
      </c>
      <c r="G55" s="20" t="s">
        <v>43</v>
      </c>
      <c r="H55" s="10" t="s">
        <v>49</v>
      </c>
      <c r="I55" s="10" t="s">
        <v>95</v>
      </c>
      <c r="J55" s="47">
        <v>19800</v>
      </c>
      <c r="K55" s="21">
        <f t="shared" si="3"/>
        <v>19800</v>
      </c>
      <c r="M55" s="67" t="s">
        <v>317</v>
      </c>
      <c r="N55" s="74"/>
      <c r="O55" s="72"/>
      <c r="P55" s="72"/>
      <c r="Q55" s="73">
        <f>K55</f>
        <v>19800</v>
      </c>
      <c r="R55" s="72"/>
      <c r="S55" s="72"/>
      <c r="T55" s="72"/>
      <c r="U55" s="72"/>
      <c r="V55" s="72"/>
      <c r="W55" s="72"/>
      <c r="X55" s="72"/>
      <c r="Y55" s="75"/>
      <c r="Z55" s="74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5"/>
      <c r="AL55" s="74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5"/>
      <c r="AX55" s="74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5"/>
      <c r="BJ55" s="60"/>
    </row>
    <row r="56" spans="2:62" customFormat="1" ht="15.5">
      <c r="B56" s="19">
        <v>43</v>
      </c>
      <c r="C56" s="9" t="s">
        <v>274</v>
      </c>
      <c r="D56" s="10" t="s">
        <v>273</v>
      </c>
      <c r="E56" s="32">
        <v>1</v>
      </c>
      <c r="F56" s="10" t="s">
        <v>25</v>
      </c>
      <c r="G56" s="41" t="s">
        <v>275</v>
      </c>
      <c r="H56" s="10" t="s">
        <v>49</v>
      </c>
      <c r="I56" s="22" t="s">
        <v>237</v>
      </c>
      <c r="J56" s="47">
        <v>12000</v>
      </c>
      <c r="K56" s="21">
        <f t="shared" si="3"/>
        <v>12000</v>
      </c>
      <c r="M56" s="67" t="s">
        <v>317</v>
      </c>
      <c r="N56" s="74"/>
      <c r="O56" s="72"/>
      <c r="P56" s="72"/>
      <c r="Q56" s="73">
        <f>K56</f>
        <v>12000</v>
      </c>
      <c r="R56" s="72"/>
      <c r="S56" s="72"/>
      <c r="T56" s="72"/>
      <c r="U56" s="72"/>
      <c r="V56" s="72"/>
      <c r="W56" s="72"/>
      <c r="X56" s="72"/>
      <c r="Y56" s="75"/>
      <c r="Z56" s="74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5"/>
      <c r="AL56" s="74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5"/>
      <c r="AX56" s="74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5"/>
      <c r="BJ56" s="60"/>
    </row>
    <row r="57" spans="2:62" customFormat="1" ht="15.5">
      <c r="B57" s="19">
        <v>44</v>
      </c>
      <c r="C57" s="9" t="s">
        <v>276</v>
      </c>
      <c r="D57" s="10" t="s">
        <v>51</v>
      </c>
      <c r="E57" s="32">
        <v>6</v>
      </c>
      <c r="F57" s="10" t="s">
        <v>25</v>
      </c>
      <c r="G57" s="10" t="s">
        <v>277</v>
      </c>
      <c r="H57" s="10" t="s">
        <v>49</v>
      </c>
      <c r="I57" s="22" t="s">
        <v>237</v>
      </c>
      <c r="J57" s="47">
        <v>1500</v>
      </c>
      <c r="K57" s="21">
        <f t="shared" si="3"/>
        <v>9000</v>
      </c>
      <c r="M57" s="67" t="s">
        <v>317</v>
      </c>
      <c r="N57" s="74"/>
      <c r="O57" s="72"/>
      <c r="P57" s="72"/>
      <c r="Q57" s="73">
        <f>K57</f>
        <v>9000</v>
      </c>
      <c r="R57" s="72"/>
      <c r="S57" s="72"/>
      <c r="T57" s="72"/>
      <c r="U57" s="72"/>
      <c r="V57" s="72"/>
      <c r="W57" s="72"/>
      <c r="X57" s="72"/>
      <c r="Y57" s="75"/>
      <c r="Z57" s="74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5"/>
      <c r="AL57" s="74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5"/>
      <c r="AX57" s="74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5"/>
      <c r="BJ57" s="60"/>
    </row>
    <row r="58" spans="2:62" customFormat="1" ht="15.5">
      <c r="B58" s="19">
        <v>45</v>
      </c>
      <c r="C58" s="11" t="s">
        <v>130</v>
      </c>
      <c r="D58" s="10" t="s">
        <v>51</v>
      </c>
      <c r="E58" s="32">
        <v>3</v>
      </c>
      <c r="F58" s="10" t="s">
        <v>25</v>
      </c>
      <c r="G58" s="10" t="s">
        <v>131</v>
      </c>
      <c r="H58" s="10" t="s">
        <v>49</v>
      </c>
      <c r="I58" s="10" t="s">
        <v>103</v>
      </c>
      <c r="J58" s="47">
        <v>135692.05000000002</v>
      </c>
      <c r="K58" s="21">
        <f t="shared" si="3"/>
        <v>407076.15</v>
      </c>
      <c r="M58" s="67" t="s">
        <v>317</v>
      </c>
      <c r="N58" s="74"/>
      <c r="O58" s="72"/>
      <c r="P58" s="72"/>
      <c r="Q58" s="73">
        <f>K58</f>
        <v>407076.15</v>
      </c>
      <c r="R58" s="72"/>
      <c r="S58" s="72"/>
      <c r="T58" s="72"/>
      <c r="U58" s="72"/>
      <c r="V58" s="72"/>
      <c r="W58" s="72"/>
      <c r="X58" s="72"/>
      <c r="Y58" s="75"/>
      <c r="Z58" s="74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5"/>
      <c r="AL58" s="74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5"/>
      <c r="AX58" s="74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5"/>
      <c r="BJ58" s="60"/>
    </row>
    <row r="59" spans="2:62" customFormat="1" ht="15.5">
      <c r="B59" s="19">
        <v>46</v>
      </c>
      <c r="C59" s="9" t="s">
        <v>278</v>
      </c>
      <c r="D59" s="10" t="s">
        <v>51</v>
      </c>
      <c r="E59" s="32">
        <v>3</v>
      </c>
      <c r="F59" s="10" t="s">
        <v>25</v>
      </c>
      <c r="G59" s="10" t="s">
        <v>68</v>
      </c>
      <c r="H59" s="10" t="s">
        <v>49</v>
      </c>
      <c r="I59" s="22" t="s">
        <v>237</v>
      </c>
      <c r="J59" s="47">
        <v>24000</v>
      </c>
      <c r="K59" s="21">
        <f t="shared" si="3"/>
        <v>72000</v>
      </c>
      <c r="M59" s="69" t="s">
        <v>318</v>
      </c>
      <c r="N59" s="74"/>
      <c r="O59" s="72"/>
      <c r="P59" s="72"/>
      <c r="Q59" s="72"/>
      <c r="R59" s="73">
        <f t="shared" ref="R59:R66" si="4">K59</f>
        <v>72000</v>
      </c>
      <c r="S59" s="73"/>
      <c r="T59" s="73"/>
      <c r="U59" s="73"/>
      <c r="V59" s="73"/>
      <c r="W59" s="73"/>
      <c r="X59" s="73"/>
      <c r="Y59" s="77"/>
      <c r="Z59" s="76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7"/>
      <c r="AL59" s="76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7"/>
      <c r="AX59" s="76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7"/>
      <c r="BJ59" s="60"/>
    </row>
    <row r="60" spans="2:62" customFormat="1" ht="15.5">
      <c r="B60" s="19">
        <v>47</v>
      </c>
      <c r="C60" s="9" t="s">
        <v>279</v>
      </c>
      <c r="D60" s="10" t="s">
        <v>51</v>
      </c>
      <c r="E60" s="32">
        <v>2</v>
      </c>
      <c r="F60" s="10" t="s">
        <v>25</v>
      </c>
      <c r="G60" s="10" t="s">
        <v>68</v>
      </c>
      <c r="H60" s="10" t="s">
        <v>49</v>
      </c>
      <c r="I60" s="22" t="s">
        <v>237</v>
      </c>
      <c r="J60" s="47">
        <v>38000</v>
      </c>
      <c r="K60" s="21">
        <f t="shared" si="3"/>
        <v>76000</v>
      </c>
      <c r="M60" s="69" t="s">
        <v>318</v>
      </c>
      <c r="N60" s="74"/>
      <c r="O60" s="72"/>
      <c r="P60" s="72"/>
      <c r="Q60" s="72"/>
      <c r="R60" s="73">
        <f t="shared" si="4"/>
        <v>76000</v>
      </c>
      <c r="S60" s="73"/>
      <c r="T60" s="73"/>
      <c r="U60" s="73"/>
      <c r="V60" s="73"/>
      <c r="W60" s="73"/>
      <c r="X60" s="73"/>
      <c r="Y60" s="77"/>
      <c r="Z60" s="76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7"/>
      <c r="AL60" s="76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7"/>
      <c r="AX60" s="76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7"/>
      <c r="BJ60" s="60"/>
    </row>
    <row r="61" spans="2:62" customFormat="1" ht="15.5">
      <c r="B61" s="19">
        <v>48</v>
      </c>
      <c r="C61" s="9" t="s">
        <v>280</v>
      </c>
      <c r="D61" s="10" t="s">
        <v>51</v>
      </c>
      <c r="E61" s="32">
        <v>2</v>
      </c>
      <c r="F61" s="10" t="s">
        <v>25</v>
      </c>
      <c r="G61" s="10" t="s">
        <v>68</v>
      </c>
      <c r="H61" s="10" t="s">
        <v>49</v>
      </c>
      <c r="I61" s="22" t="s">
        <v>237</v>
      </c>
      <c r="J61" s="47">
        <v>11000</v>
      </c>
      <c r="K61" s="21">
        <f t="shared" si="3"/>
        <v>22000</v>
      </c>
      <c r="M61" s="69" t="s">
        <v>318</v>
      </c>
      <c r="N61" s="74"/>
      <c r="O61" s="72"/>
      <c r="P61" s="72"/>
      <c r="Q61" s="72"/>
      <c r="R61" s="73">
        <f t="shared" si="4"/>
        <v>22000</v>
      </c>
      <c r="S61" s="73"/>
      <c r="T61" s="73"/>
      <c r="U61" s="73"/>
      <c r="V61" s="73"/>
      <c r="W61" s="73"/>
      <c r="X61" s="73"/>
      <c r="Y61" s="77"/>
      <c r="Z61" s="76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7"/>
      <c r="AL61" s="76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7"/>
      <c r="AX61" s="76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7"/>
      <c r="BJ61" s="60"/>
    </row>
    <row r="62" spans="2:62" customFormat="1" ht="15.5">
      <c r="B62" s="19">
        <v>49</v>
      </c>
      <c r="C62" s="9" t="s">
        <v>281</v>
      </c>
      <c r="D62" s="10" t="s">
        <v>51</v>
      </c>
      <c r="E62" s="32">
        <v>1</v>
      </c>
      <c r="F62" s="10" t="s">
        <v>25</v>
      </c>
      <c r="G62" s="10" t="s">
        <v>68</v>
      </c>
      <c r="H62" s="10" t="s">
        <v>49</v>
      </c>
      <c r="I62" s="22" t="s">
        <v>237</v>
      </c>
      <c r="J62" s="47">
        <v>20000</v>
      </c>
      <c r="K62" s="21">
        <f t="shared" si="3"/>
        <v>20000</v>
      </c>
      <c r="M62" s="69" t="s">
        <v>318</v>
      </c>
      <c r="N62" s="74"/>
      <c r="O62" s="72"/>
      <c r="P62" s="72"/>
      <c r="Q62" s="72"/>
      <c r="R62" s="73">
        <f t="shared" si="4"/>
        <v>20000</v>
      </c>
      <c r="S62" s="73"/>
      <c r="T62" s="73"/>
      <c r="U62" s="73"/>
      <c r="V62" s="73"/>
      <c r="W62" s="73"/>
      <c r="X62" s="73"/>
      <c r="Y62" s="77"/>
      <c r="Z62" s="76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7"/>
      <c r="AL62" s="76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7"/>
      <c r="AX62" s="76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7"/>
      <c r="BJ62" s="60"/>
    </row>
    <row r="63" spans="2:62" customFormat="1" ht="15.5">
      <c r="B63" s="19">
        <v>50</v>
      </c>
      <c r="C63" s="9" t="s">
        <v>282</v>
      </c>
      <c r="D63" s="10" t="s">
        <v>51</v>
      </c>
      <c r="E63" s="32">
        <v>2</v>
      </c>
      <c r="F63" s="10" t="s">
        <v>25</v>
      </c>
      <c r="G63" s="10" t="s">
        <v>68</v>
      </c>
      <c r="H63" s="10" t="s">
        <v>49</v>
      </c>
      <c r="I63" s="22" t="s">
        <v>237</v>
      </c>
      <c r="J63" s="47">
        <v>58000</v>
      </c>
      <c r="K63" s="21">
        <f t="shared" si="3"/>
        <v>116000</v>
      </c>
      <c r="M63" s="69" t="s">
        <v>318</v>
      </c>
      <c r="N63" s="74"/>
      <c r="O63" s="72"/>
      <c r="P63" s="72"/>
      <c r="Q63" s="72"/>
      <c r="R63" s="73">
        <f t="shared" si="4"/>
        <v>116000</v>
      </c>
      <c r="S63" s="73"/>
      <c r="T63" s="73"/>
      <c r="U63" s="73"/>
      <c r="V63" s="73"/>
      <c r="W63" s="73"/>
      <c r="X63" s="73"/>
      <c r="Y63" s="77"/>
      <c r="Z63" s="76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7"/>
      <c r="AL63" s="76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7"/>
      <c r="AX63" s="76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7"/>
      <c r="BJ63" s="60"/>
    </row>
    <row r="64" spans="2:62" customFormat="1" ht="15.5">
      <c r="B64" s="19">
        <v>51</v>
      </c>
      <c r="C64" s="9" t="s">
        <v>283</v>
      </c>
      <c r="D64" s="10" t="s">
        <v>51</v>
      </c>
      <c r="E64" s="32">
        <v>1</v>
      </c>
      <c r="F64" s="10" t="s">
        <v>25</v>
      </c>
      <c r="G64" s="10" t="s">
        <v>68</v>
      </c>
      <c r="H64" s="10" t="s">
        <v>49</v>
      </c>
      <c r="I64" s="22" t="s">
        <v>237</v>
      </c>
      <c r="J64" s="47">
        <v>50000</v>
      </c>
      <c r="K64" s="21">
        <f t="shared" si="3"/>
        <v>50000</v>
      </c>
      <c r="M64" s="69" t="s">
        <v>318</v>
      </c>
      <c r="N64" s="74"/>
      <c r="O64" s="72"/>
      <c r="P64" s="72"/>
      <c r="Q64" s="72"/>
      <c r="R64" s="73">
        <f t="shared" si="4"/>
        <v>50000</v>
      </c>
      <c r="S64" s="73"/>
      <c r="T64" s="73"/>
      <c r="U64" s="73"/>
      <c r="V64" s="73"/>
      <c r="W64" s="73"/>
      <c r="X64" s="73"/>
      <c r="Y64" s="77"/>
      <c r="Z64" s="76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7"/>
      <c r="AL64" s="76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7"/>
      <c r="AX64" s="76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7"/>
      <c r="BJ64" s="60"/>
    </row>
    <row r="65" spans="2:62" customFormat="1" ht="15.5">
      <c r="B65" s="19">
        <v>52</v>
      </c>
      <c r="C65" s="11" t="s">
        <v>74</v>
      </c>
      <c r="D65" s="10" t="s">
        <v>75</v>
      </c>
      <c r="E65" s="32">
        <v>10</v>
      </c>
      <c r="F65" s="10" t="s">
        <v>25</v>
      </c>
      <c r="G65" s="10" t="s">
        <v>284</v>
      </c>
      <c r="H65" s="38" t="s">
        <v>64</v>
      </c>
      <c r="I65" s="22" t="s">
        <v>237</v>
      </c>
      <c r="J65" s="47">
        <v>2750</v>
      </c>
      <c r="K65" s="21">
        <f t="shared" si="3"/>
        <v>27500</v>
      </c>
      <c r="M65" s="69" t="s">
        <v>318</v>
      </c>
      <c r="N65" s="74"/>
      <c r="O65" s="72"/>
      <c r="P65" s="72"/>
      <c r="Q65" s="72"/>
      <c r="R65" s="73">
        <f t="shared" si="4"/>
        <v>27500</v>
      </c>
      <c r="S65" s="73"/>
      <c r="T65" s="73"/>
      <c r="U65" s="73"/>
      <c r="V65" s="73"/>
      <c r="W65" s="73"/>
      <c r="X65" s="73"/>
      <c r="Y65" s="77"/>
      <c r="Z65" s="76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7"/>
      <c r="AL65" s="76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7"/>
      <c r="AX65" s="76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7"/>
      <c r="BJ65" s="60"/>
    </row>
    <row r="66" spans="2:62" customFormat="1" ht="15.5">
      <c r="B66" s="19">
        <v>53</v>
      </c>
      <c r="C66" s="11" t="s">
        <v>76</v>
      </c>
      <c r="D66" s="10" t="s">
        <v>77</v>
      </c>
      <c r="E66" s="32">
        <v>20</v>
      </c>
      <c r="F66" s="10" t="s">
        <v>25</v>
      </c>
      <c r="G66" s="10" t="s">
        <v>284</v>
      </c>
      <c r="H66" s="38" t="s">
        <v>64</v>
      </c>
      <c r="I66" s="22" t="s">
        <v>237</v>
      </c>
      <c r="J66" s="47">
        <v>2500</v>
      </c>
      <c r="K66" s="21">
        <f t="shared" si="3"/>
        <v>50000</v>
      </c>
      <c r="M66" s="69" t="s">
        <v>318</v>
      </c>
      <c r="N66" s="74"/>
      <c r="O66" s="72"/>
      <c r="P66" s="72"/>
      <c r="Q66" s="72"/>
      <c r="R66" s="73">
        <f t="shared" si="4"/>
        <v>50000</v>
      </c>
      <c r="S66" s="73"/>
      <c r="T66" s="73"/>
      <c r="U66" s="73"/>
      <c r="V66" s="73"/>
      <c r="W66" s="73"/>
      <c r="X66" s="73"/>
      <c r="Y66" s="77"/>
      <c r="Z66" s="76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7"/>
      <c r="AL66" s="76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7"/>
      <c r="AX66" s="76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7"/>
      <c r="BJ66" s="60"/>
    </row>
    <row r="67" spans="2:62" customFormat="1" ht="15.5">
      <c r="B67" s="19">
        <v>54</v>
      </c>
      <c r="C67" s="11" t="s">
        <v>146</v>
      </c>
      <c r="D67" s="10" t="s">
        <v>51</v>
      </c>
      <c r="E67" s="32">
        <v>1</v>
      </c>
      <c r="F67" s="10" t="s">
        <v>25</v>
      </c>
      <c r="G67" s="10" t="s">
        <v>147</v>
      </c>
      <c r="H67" s="38" t="s">
        <v>64</v>
      </c>
      <c r="I67" s="10" t="s">
        <v>101</v>
      </c>
      <c r="J67" s="47">
        <v>97146.825000000012</v>
      </c>
      <c r="K67" s="21">
        <f>J67*E67</f>
        <v>97146.825000000012</v>
      </c>
      <c r="M67" s="66" t="s">
        <v>316</v>
      </c>
      <c r="N67" s="74"/>
      <c r="O67" s="72"/>
      <c r="P67" s="73">
        <f>K67</f>
        <v>97146.825000000012</v>
      </c>
      <c r="Q67" s="72"/>
      <c r="R67" s="72"/>
      <c r="S67" s="72"/>
      <c r="T67" s="72"/>
      <c r="U67" s="72"/>
      <c r="V67" s="72"/>
      <c r="W67" s="72"/>
      <c r="X67" s="72"/>
      <c r="Y67" s="75"/>
      <c r="Z67" s="74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5"/>
      <c r="AL67" s="74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5"/>
      <c r="AX67" s="74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5"/>
      <c r="BJ67" s="60"/>
    </row>
    <row r="68" spans="2:62" customFormat="1" ht="31">
      <c r="B68" s="19">
        <v>55</v>
      </c>
      <c r="C68" s="9" t="s">
        <v>127</v>
      </c>
      <c r="D68" s="42" t="s">
        <v>285</v>
      </c>
      <c r="E68" s="32">
        <v>2</v>
      </c>
      <c r="F68" s="10" t="s">
        <v>25</v>
      </c>
      <c r="G68" s="10" t="s">
        <v>120</v>
      </c>
      <c r="H68" s="38" t="s">
        <v>64</v>
      </c>
      <c r="I68" s="10" t="s">
        <v>98</v>
      </c>
      <c r="J68" s="44">
        <f>274900*(1+261200/2323200)</f>
        <v>305807.31749311293</v>
      </c>
      <c r="K68" s="21">
        <f>J68*E68</f>
        <v>611614.63498622586</v>
      </c>
      <c r="M68" s="65" t="s">
        <v>315</v>
      </c>
      <c r="N68" s="74"/>
      <c r="O68" s="73">
        <f>K68</f>
        <v>611614.63498622586</v>
      </c>
      <c r="P68" s="72"/>
      <c r="Q68" s="72"/>
      <c r="R68" s="72"/>
      <c r="S68" s="72"/>
      <c r="T68" s="72"/>
      <c r="U68" s="72"/>
      <c r="V68" s="72"/>
      <c r="W68" s="72"/>
      <c r="X68" s="72"/>
      <c r="Y68" s="75"/>
      <c r="Z68" s="74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5"/>
      <c r="AL68" s="74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5"/>
      <c r="AX68" s="74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5"/>
      <c r="BJ68" s="60"/>
    </row>
    <row r="69" spans="2:62" customFormat="1" ht="15.5">
      <c r="B69" s="19">
        <v>56</v>
      </c>
      <c r="C69" s="9" t="s">
        <v>167</v>
      </c>
      <c r="D69" s="10" t="s">
        <v>286</v>
      </c>
      <c r="E69" s="32">
        <v>2</v>
      </c>
      <c r="F69" s="10" t="s">
        <v>25</v>
      </c>
      <c r="G69" s="10" t="s">
        <v>168</v>
      </c>
      <c r="H69" s="38" t="s">
        <v>64</v>
      </c>
      <c r="I69" s="10" t="s">
        <v>104</v>
      </c>
      <c r="J69" s="47">
        <v>128400.00000000001</v>
      </c>
      <c r="K69" s="21">
        <f t="shared" ref="K69:K74" si="5">J69*E69</f>
        <v>256800.00000000003</v>
      </c>
      <c r="M69" s="66" t="s">
        <v>316</v>
      </c>
      <c r="N69" s="74"/>
      <c r="O69" s="72"/>
      <c r="P69" s="73">
        <f>K69</f>
        <v>256800.00000000003</v>
      </c>
      <c r="Q69" s="72"/>
      <c r="R69" s="72"/>
      <c r="S69" s="72"/>
      <c r="T69" s="72"/>
      <c r="U69" s="72"/>
      <c r="V69" s="72"/>
      <c r="W69" s="72"/>
      <c r="X69" s="72"/>
      <c r="Y69" s="75"/>
      <c r="Z69" s="74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5"/>
      <c r="AL69" s="74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5"/>
      <c r="AX69" s="74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5"/>
      <c r="BJ69" s="60"/>
    </row>
    <row r="70" spans="2:62" customFormat="1" ht="15.5">
      <c r="B70" s="19">
        <v>57</v>
      </c>
      <c r="C70" s="9" t="s">
        <v>169</v>
      </c>
      <c r="D70" s="10" t="s">
        <v>287</v>
      </c>
      <c r="E70" s="32">
        <v>1</v>
      </c>
      <c r="F70" s="10" t="s">
        <v>25</v>
      </c>
      <c r="G70" s="10" t="s">
        <v>170</v>
      </c>
      <c r="H70" s="38" t="s">
        <v>64</v>
      </c>
      <c r="I70" s="10" t="s">
        <v>99</v>
      </c>
      <c r="J70" s="48">
        <f>(820000/2)*1.1</f>
        <v>451000.00000000006</v>
      </c>
      <c r="K70" s="21">
        <f t="shared" si="5"/>
        <v>451000.00000000006</v>
      </c>
      <c r="M70" s="68" t="s">
        <v>314</v>
      </c>
      <c r="N70" s="76">
        <f>K70</f>
        <v>451000.00000000006</v>
      </c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5"/>
      <c r="Z70" s="74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5"/>
      <c r="AL70" s="74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5"/>
      <c r="AX70" s="74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5"/>
      <c r="BJ70" s="281" t="s">
        <v>333</v>
      </c>
    </row>
    <row r="71" spans="2:62" customFormat="1" ht="15.5">
      <c r="B71" s="19">
        <v>58</v>
      </c>
      <c r="C71" s="9" t="s">
        <v>190</v>
      </c>
      <c r="D71" s="10" t="s">
        <v>51</v>
      </c>
      <c r="E71" s="32">
        <v>3</v>
      </c>
      <c r="F71" s="10" t="s">
        <v>25</v>
      </c>
      <c r="G71" s="10" t="s">
        <v>191</v>
      </c>
      <c r="H71" s="38" t="s">
        <v>64</v>
      </c>
      <c r="I71" s="10" t="s">
        <v>96</v>
      </c>
      <c r="J71" s="48">
        <f>(20500+5000)*1.1</f>
        <v>28050.000000000004</v>
      </c>
      <c r="K71" s="21">
        <f t="shared" si="5"/>
        <v>84150.000000000015</v>
      </c>
      <c r="M71" s="68" t="s">
        <v>314</v>
      </c>
      <c r="N71" s="76">
        <f>K71</f>
        <v>84150.000000000015</v>
      </c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5"/>
      <c r="Z71" s="74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5"/>
      <c r="AL71" s="74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5"/>
      <c r="AX71" s="74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5"/>
      <c r="BJ71" s="282"/>
    </row>
    <row r="72" spans="2:62" customFormat="1" ht="15.5">
      <c r="B72" s="19">
        <v>59</v>
      </c>
      <c r="C72" s="9" t="s">
        <v>128</v>
      </c>
      <c r="D72" s="10" t="s">
        <v>51</v>
      </c>
      <c r="E72" s="32">
        <v>1</v>
      </c>
      <c r="F72" s="10" t="s">
        <v>25</v>
      </c>
      <c r="G72" s="10" t="s">
        <v>129</v>
      </c>
      <c r="H72" s="38" t="s">
        <v>64</v>
      </c>
      <c r="I72" s="10" t="s">
        <v>98</v>
      </c>
      <c r="J72" s="47">
        <v>188250</v>
      </c>
      <c r="K72" s="21">
        <f t="shared" si="5"/>
        <v>188250</v>
      </c>
      <c r="M72" s="68" t="s">
        <v>314</v>
      </c>
      <c r="N72" s="76">
        <f>K72</f>
        <v>188250</v>
      </c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5"/>
      <c r="Z72" s="74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5"/>
      <c r="AL72" s="74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5"/>
      <c r="AX72" s="74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5"/>
      <c r="BJ72" s="282"/>
    </row>
    <row r="73" spans="2:62" customFormat="1" ht="15.5">
      <c r="B73" s="19">
        <v>60</v>
      </c>
      <c r="C73" s="9" t="s">
        <v>288</v>
      </c>
      <c r="D73" s="10" t="s">
        <v>51</v>
      </c>
      <c r="E73" s="32">
        <v>2</v>
      </c>
      <c r="F73" s="10" t="s">
        <v>25</v>
      </c>
      <c r="G73" s="10" t="s">
        <v>193</v>
      </c>
      <c r="H73" s="38" t="s">
        <v>64</v>
      </c>
      <c r="I73" s="10" t="s">
        <v>96</v>
      </c>
      <c r="J73" s="47">
        <v>12572.5</v>
      </c>
      <c r="K73" s="21">
        <f t="shared" si="5"/>
        <v>25145</v>
      </c>
      <c r="M73" s="68" t="s">
        <v>314</v>
      </c>
      <c r="N73" s="76">
        <f>K73</f>
        <v>25145</v>
      </c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5"/>
      <c r="Z73" s="74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5"/>
      <c r="AL73" s="74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5"/>
      <c r="AX73" s="74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5"/>
      <c r="BJ73" s="282"/>
    </row>
    <row r="74" spans="2:62" customFormat="1" ht="31">
      <c r="B74" s="19">
        <v>61</v>
      </c>
      <c r="C74" s="9" t="s">
        <v>63</v>
      </c>
      <c r="D74" s="10" t="s">
        <v>51</v>
      </c>
      <c r="E74" s="32">
        <v>4</v>
      </c>
      <c r="F74" s="10" t="s">
        <v>25</v>
      </c>
      <c r="G74" s="42" t="s">
        <v>289</v>
      </c>
      <c r="H74" s="38" t="s">
        <v>64</v>
      </c>
      <c r="I74" s="10" t="s">
        <v>269</v>
      </c>
      <c r="J74" s="47">
        <v>38100</v>
      </c>
      <c r="K74" s="21">
        <f t="shared" si="5"/>
        <v>152400</v>
      </c>
      <c r="M74" s="67" t="s">
        <v>317</v>
      </c>
      <c r="N74" s="76">
        <f>K74</f>
        <v>152400</v>
      </c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5"/>
      <c r="Z74" s="74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5"/>
      <c r="AL74" s="74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5"/>
      <c r="AX74" s="74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5"/>
      <c r="BJ74" s="63">
        <f>SUM(K70:K74)</f>
        <v>900945.00000000012</v>
      </c>
    </row>
    <row r="75" spans="2:62" customFormat="1" ht="15.5">
      <c r="B75" s="19">
        <v>62</v>
      </c>
      <c r="C75" s="9" t="s">
        <v>132</v>
      </c>
      <c r="D75" s="10" t="s">
        <v>51</v>
      </c>
      <c r="E75" s="32">
        <v>4</v>
      </c>
      <c r="F75" s="10" t="s">
        <v>25</v>
      </c>
      <c r="G75" s="10" t="s">
        <v>133</v>
      </c>
      <c r="H75" s="38" t="s">
        <v>64</v>
      </c>
      <c r="I75" s="10" t="s">
        <v>105</v>
      </c>
      <c r="J75" s="47">
        <v>25260</v>
      </c>
      <c r="K75" s="21">
        <f>J75*E75</f>
        <v>101040</v>
      </c>
      <c r="M75" s="67" t="s">
        <v>317</v>
      </c>
      <c r="N75" s="74"/>
      <c r="O75" s="72"/>
      <c r="P75" s="72"/>
      <c r="Q75" s="73">
        <f>K75</f>
        <v>101040</v>
      </c>
      <c r="R75" s="72"/>
      <c r="S75" s="72"/>
      <c r="T75" s="72"/>
      <c r="U75" s="72"/>
      <c r="V75" s="72"/>
      <c r="W75" s="72"/>
      <c r="X75" s="72"/>
      <c r="Y75" s="75"/>
      <c r="Z75" s="74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5"/>
      <c r="AL75" s="74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5"/>
      <c r="AX75" s="74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5"/>
      <c r="BJ75" s="283" t="s">
        <v>331</v>
      </c>
    </row>
    <row r="76" spans="2:62" customFormat="1" ht="15.5">
      <c r="B76" s="19">
        <v>63</v>
      </c>
      <c r="C76" s="9" t="s">
        <v>290</v>
      </c>
      <c r="D76" s="10" t="s">
        <v>51</v>
      </c>
      <c r="E76" s="32">
        <v>2</v>
      </c>
      <c r="F76" s="10" t="s">
        <v>25</v>
      </c>
      <c r="G76" s="10" t="s">
        <v>245</v>
      </c>
      <c r="H76" s="43" t="s">
        <v>60</v>
      </c>
      <c r="I76" s="22" t="s">
        <v>237</v>
      </c>
      <c r="J76" s="47">
        <v>80000</v>
      </c>
      <c r="K76" s="21">
        <f>J76*E76</f>
        <v>160000</v>
      </c>
      <c r="M76" s="66" t="s">
        <v>316</v>
      </c>
      <c r="N76" s="74"/>
      <c r="O76" s="72"/>
      <c r="P76" s="72"/>
      <c r="Q76" s="73">
        <f>K76</f>
        <v>160000</v>
      </c>
      <c r="R76" s="72"/>
      <c r="S76" s="72"/>
      <c r="T76" s="72"/>
      <c r="U76" s="72"/>
      <c r="V76" s="72"/>
      <c r="W76" s="72"/>
      <c r="X76" s="72"/>
      <c r="Y76" s="75"/>
      <c r="Z76" s="74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5"/>
      <c r="AL76" s="74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5"/>
      <c r="AX76" s="74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5"/>
      <c r="BJ76" s="284"/>
    </row>
    <row r="77" spans="2:62" customFormat="1" ht="15.5">
      <c r="B77" s="19">
        <v>64</v>
      </c>
      <c r="C77" s="9" t="s">
        <v>59</v>
      </c>
      <c r="D77" s="10" t="s">
        <v>51</v>
      </c>
      <c r="E77" s="32">
        <v>1</v>
      </c>
      <c r="F77" s="10" t="s">
        <v>25</v>
      </c>
      <c r="G77" s="45" t="s">
        <v>247</v>
      </c>
      <c r="H77" s="43" t="s">
        <v>60</v>
      </c>
      <c r="I77" s="10" t="s">
        <v>291</v>
      </c>
      <c r="J77" s="47">
        <v>0</v>
      </c>
      <c r="K77" s="46">
        <v>291522.95720323647</v>
      </c>
      <c r="M77" s="66" t="s">
        <v>316</v>
      </c>
      <c r="N77" s="74"/>
      <c r="O77" s="72"/>
      <c r="P77" s="73">
        <f>K77</f>
        <v>291522.95720323647</v>
      </c>
      <c r="Q77" s="72"/>
      <c r="R77" s="72"/>
      <c r="S77" s="72"/>
      <c r="T77" s="72"/>
      <c r="U77" s="72"/>
      <c r="V77" s="72"/>
      <c r="W77" s="72"/>
      <c r="X77" s="72"/>
      <c r="Y77" s="75"/>
      <c r="Z77" s="74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5"/>
      <c r="AL77" s="74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5"/>
      <c r="AX77" s="74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5"/>
      <c r="BJ77" s="61" t="s">
        <v>327</v>
      </c>
    </row>
    <row r="78" spans="2:62" customFormat="1" ht="15.5">
      <c r="B78" s="19">
        <v>65</v>
      </c>
      <c r="C78" s="9" t="s">
        <v>61</v>
      </c>
      <c r="D78" s="10" t="s">
        <v>51</v>
      </c>
      <c r="E78" s="32">
        <v>1</v>
      </c>
      <c r="F78" s="10" t="s">
        <v>25</v>
      </c>
      <c r="G78" s="45" t="s">
        <v>247</v>
      </c>
      <c r="H78" s="43" t="s">
        <v>60</v>
      </c>
      <c r="I78" s="10" t="s">
        <v>291</v>
      </c>
      <c r="J78" s="47">
        <v>0</v>
      </c>
      <c r="K78" s="46">
        <v>100900.27502498905</v>
      </c>
      <c r="M78" s="66" t="s">
        <v>316</v>
      </c>
      <c r="N78" s="74"/>
      <c r="O78" s="72"/>
      <c r="P78" s="73">
        <f>K78</f>
        <v>100900.27502498905</v>
      </c>
      <c r="Q78" s="72"/>
      <c r="R78" s="72"/>
      <c r="S78" s="72"/>
      <c r="T78" s="72"/>
      <c r="U78" s="72"/>
      <c r="V78" s="72"/>
      <c r="W78" s="72"/>
      <c r="X78" s="72"/>
      <c r="Y78" s="75"/>
      <c r="Z78" s="74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5"/>
      <c r="AL78" s="74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5"/>
      <c r="AX78" s="74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5"/>
      <c r="BJ78" s="283" t="s">
        <v>331</v>
      </c>
    </row>
    <row r="79" spans="2:62" customFormat="1" ht="15.5">
      <c r="B79" s="19">
        <v>66</v>
      </c>
      <c r="C79" s="9" t="s">
        <v>62</v>
      </c>
      <c r="D79" s="10" t="s">
        <v>51</v>
      </c>
      <c r="E79" s="32">
        <v>1</v>
      </c>
      <c r="F79" s="10" t="s">
        <v>25</v>
      </c>
      <c r="G79" s="45" t="s">
        <v>247</v>
      </c>
      <c r="H79" s="43" t="s">
        <v>60</v>
      </c>
      <c r="I79" s="10" t="s">
        <v>291</v>
      </c>
      <c r="J79" s="47">
        <v>0</v>
      </c>
      <c r="K79" s="46">
        <v>346926.65918534616</v>
      </c>
      <c r="M79" s="66" t="s">
        <v>316</v>
      </c>
      <c r="N79" s="74"/>
      <c r="O79" s="72"/>
      <c r="P79" s="73">
        <f>K79</f>
        <v>346926.65918534616</v>
      </c>
      <c r="Q79" s="72"/>
      <c r="R79" s="72"/>
      <c r="S79" s="72"/>
      <c r="T79" s="72"/>
      <c r="U79" s="72"/>
      <c r="V79" s="72"/>
      <c r="W79" s="72"/>
      <c r="X79" s="72"/>
      <c r="Y79" s="75"/>
      <c r="Z79" s="74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5"/>
      <c r="AL79" s="74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5"/>
      <c r="AX79" s="74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5"/>
      <c r="BJ79" s="285"/>
    </row>
    <row r="80" spans="2:62" customFormat="1" ht="15.5">
      <c r="B80" s="19">
        <v>67</v>
      </c>
      <c r="C80" s="9" t="s">
        <v>292</v>
      </c>
      <c r="D80" s="10" t="s">
        <v>51</v>
      </c>
      <c r="E80" s="32">
        <v>1</v>
      </c>
      <c r="F80" s="10" t="s">
        <v>25</v>
      </c>
      <c r="G80" s="45" t="s">
        <v>247</v>
      </c>
      <c r="H80" s="43" t="s">
        <v>60</v>
      </c>
      <c r="I80" s="22" t="s">
        <v>237</v>
      </c>
      <c r="J80" s="47">
        <v>0</v>
      </c>
      <c r="K80" s="46">
        <v>60650.113724270115</v>
      </c>
      <c r="M80" s="69" t="s">
        <v>318</v>
      </c>
      <c r="N80" s="74"/>
      <c r="O80" s="72"/>
      <c r="P80" s="73">
        <f>K80</f>
        <v>60650.113724270115</v>
      </c>
      <c r="Q80" s="72"/>
      <c r="R80" s="72"/>
      <c r="S80" s="72"/>
      <c r="T80" s="72"/>
      <c r="U80" s="72"/>
      <c r="V80" s="72"/>
      <c r="W80" s="72"/>
      <c r="X80" s="72"/>
      <c r="Y80" s="75"/>
      <c r="Z80" s="74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5"/>
      <c r="AL80" s="74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5"/>
      <c r="AX80" s="74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5"/>
      <c r="BJ80" s="285"/>
    </row>
    <row r="81" spans="2:62" customFormat="1" ht="15.5">
      <c r="B81" s="19">
        <v>68</v>
      </c>
      <c r="C81" s="9" t="s">
        <v>293</v>
      </c>
      <c r="D81" s="10"/>
      <c r="E81" s="49">
        <v>33780</v>
      </c>
      <c r="F81" s="10" t="s">
        <v>30</v>
      </c>
      <c r="G81" s="10" t="s">
        <v>294</v>
      </c>
      <c r="H81" s="23" t="s">
        <v>31</v>
      </c>
      <c r="I81" s="36" t="s">
        <v>27</v>
      </c>
      <c r="J81" s="47">
        <v>1188.7</v>
      </c>
      <c r="K81" s="21">
        <f t="shared" si="3"/>
        <v>40154286</v>
      </c>
      <c r="M81" s="70"/>
      <c r="N81" s="76">
        <f>$K$81/6</f>
        <v>6692381</v>
      </c>
      <c r="O81" s="72"/>
      <c r="P81" s="72"/>
      <c r="Q81" s="72"/>
      <c r="R81" s="73"/>
      <c r="S81" s="73"/>
      <c r="T81" s="73">
        <f>$K$81/6</f>
        <v>6692381</v>
      </c>
      <c r="U81" s="73"/>
      <c r="V81" s="73"/>
      <c r="W81" s="73"/>
      <c r="X81" s="73"/>
      <c r="Y81" s="77"/>
      <c r="Z81" s="76"/>
      <c r="AA81" s="73">
        <f>$K$81/6</f>
        <v>6692381</v>
      </c>
      <c r="AB81" s="73"/>
      <c r="AC81" s="73"/>
      <c r="AD81" s="73"/>
      <c r="AE81" s="73"/>
      <c r="AF81" s="73"/>
      <c r="AG81" s="73"/>
      <c r="AH81" s="73">
        <f>$K$81/6</f>
        <v>6692381</v>
      </c>
      <c r="AI81" s="73"/>
      <c r="AJ81" s="73"/>
      <c r="AK81" s="77"/>
      <c r="AL81" s="74"/>
      <c r="AM81" s="73"/>
      <c r="AN81" s="73"/>
      <c r="AO81" s="73">
        <f>$K$81/6</f>
        <v>6692381</v>
      </c>
      <c r="AP81" s="73"/>
      <c r="AQ81" s="73"/>
      <c r="AR81" s="73"/>
      <c r="AS81" s="73"/>
      <c r="AT81" s="73"/>
      <c r="AU81" s="73"/>
      <c r="AV81" s="73">
        <f>$K$81/6</f>
        <v>6692381</v>
      </c>
      <c r="AW81" s="77"/>
      <c r="AX81" s="76"/>
      <c r="AY81" s="72"/>
      <c r="AZ81" s="73"/>
      <c r="BA81" s="73"/>
      <c r="BB81" s="73"/>
      <c r="BC81" s="73"/>
      <c r="BD81" s="73"/>
      <c r="BE81" s="72"/>
      <c r="BF81" s="73"/>
      <c r="BG81" s="73"/>
      <c r="BH81" s="73"/>
      <c r="BI81" s="77"/>
      <c r="BJ81" s="284"/>
    </row>
    <row r="82" spans="2:62" customFormat="1" ht="15.5">
      <c r="B82" s="19">
        <v>69</v>
      </c>
      <c r="C82" s="9" t="s">
        <v>32</v>
      </c>
      <c r="D82" s="10"/>
      <c r="E82" s="49">
        <v>52465</v>
      </c>
      <c r="F82" s="10" t="s">
        <v>30</v>
      </c>
      <c r="G82" s="10" t="s">
        <v>294</v>
      </c>
      <c r="H82" s="23" t="s">
        <v>31</v>
      </c>
      <c r="I82" s="36" t="s">
        <v>27</v>
      </c>
      <c r="J82" s="47">
        <v>970.40083333333337</v>
      </c>
      <c r="K82" s="21">
        <f t="shared" si="3"/>
        <v>50912079.720833339</v>
      </c>
      <c r="M82" s="70"/>
      <c r="N82" s="76">
        <f>$K$82/6</f>
        <v>8485346.6201388892</v>
      </c>
      <c r="O82" s="72"/>
      <c r="P82" s="72"/>
      <c r="Q82" s="72"/>
      <c r="R82" s="73"/>
      <c r="S82" s="72"/>
      <c r="T82" s="73">
        <f>$K$82/6</f>
        <v>8485346.6201388892</v>
      </c>
      <c r="U82" s="72"/>
      <c r="V82" s="72"/>
      <c r="W82" s="72"/>
      <c r="X82" s="72"/>
      <c r="Y82" s="75"/>
      <c r="Z82" s="76"/>
      <c r="AA82" s="73">
        <f>$K$82/6</f>
        <v>8485346.6201388892</v>
      </c>
      <c r="AB82" s="72"/>
      <c r="AC82" s="72"/>
      <c r="AD82" s="72"/>
      <c r="AE82" s="72"/>
      <c r="AF82" s="73"/>
      <c r="AG82" s="72"/>
      <c r="AH82" s="73">
        <f>$K$82/6</f>
        <v>8485346.6201388892</v>
      </c>
      <c r="AI82" s="72"/>
      <c r="AJ82" s="72"/>
      <c r="AK82" s="75"/>
      <c r="AL82" s="74"/>
      <c r="AM82" s="72"/>
      <c r="AN82" s="72"/>
      <c r="AO82" s="73">
        <f>$K$82/6</f>
        <v>8485346.6201388892</v>
      </c>
      <c r="AP82" s="72"/>
      <c r="AQ82" s="72"/>
      <c r="AR82" s="72"/>
      <c r="AS82" s="72"/>
      <c r="AT82" s="72"/>
      <c r="AU82" s="72"/>
      <c r="AV82" s="73">
        <f>$K$82/6</f>
        <v>8485346.6201388892</v>
      </c>
      <c r="AW82" s="75"/>
      <c r="AX82" s="74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5"/>
      <c r="BJ82" s="64"/>
    </row>
    <row r="83" spans="2:62" customFormat="1" ht="15.5">
      <c r="B83" s="19">
        <v>70</v>
      </c>
      <c r="C83" s="9" t="s">
        <v>33</v>
      </c>
      <c r="D83" s="10"/>
      <c r="E83" s="49">
        <v>2000</v>
      </c>
      <c r="F83" s="10" t="s">
        <v>30</v>
      </c>
      <c r="G83" s="10" t="s">
        <v>34</v>
      </c>
      <c r="H83" s="23" t="s">
        <v>31</v>
      </c>
      <c r="I83" s="36" t="s">
        <v>27</v>
      </c>
      <c r="J83" s="47">
        <v>500</v>
      </c>
      <c r="K83" s="21">
        <f t="shared" si="3"/>
        <v>1000000</v>
      </c>
      <c r="M83" s="70"/>
      <c r="N83" s="76">
        <f>$K$83/6</f>
        <v>166666.66666666666</v>
      </c>
      <c r="O83" s="72"/>
      <c r="P83" s="72"/>
      <c r="Q83" s="72"/>
      <c r="R83" s="73"/>
      <c r="S83" s="72"/>
      <c r="T83" s="73">
        <f>$K$83/6</f>
        <v>166666.66666666666</v>
      </c>
      <c r="U83" s="72"/>
      <c r="V83" s="72"/>
      <c r="W83" s="72"/>
      <c r="X83" s="72"/>
      <c r="Y83" s="75"/>
      <c r="Z83" s="76"/>
      <c r="AA83" s="73">
        <f>$K$83/6</f>
        <v>166666.66666666666</v>
      </c>
      <c r="AB83" s="72"/>
      <c r="AC83" s="72"/>
      <c r="AD83" s="72"/>
      <c r="AE83" s="72"/>
      <c r="AF83" s="73"/>
      <c r="AG83" s="72"/>
      <c r="AH83" s="73">
        <f>$K$83/6</f>
        <v>166666.66666666666</v>
      </c>
      <c r="AI83" s="72"/>
      <c r="AJ83" s="72"/>
      <c r="AK83" s="75"/>
      <c r="AL83" s="74"/>
      <c r="AM83" s="72"/>
      <c r="AN83" s="72"/>
      <c r="AO83" s="73">
        <f>$K$83/6</f>
        <v>166666.66666666666</v>
      </c>
      <c r="AP83" s="72"/>
      <c r="AQ83" s="72"/>
      <c r="AR83" s="72"/>
      <c r="AS83" s="72"/>
      <c r="AT83" s="72"/>
      <c r="AU83" s="72"/>
      <c r="AV83" s="73">
        <f>$K$83/6</f>
        <v>166666.66666666666</v>
      </c>
      <c r="AW83" s="75"/>
      <c r="AX83" s="74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5"/>
      <c r="BJ83" s="64"/>
    </row>
    <row r="84" spans="2:62" customFormat="1" ht="15.5">
      <c r="B84" s="19">
        <v>71</v>
      </c>
      <c r="C84" s="9" t="s">
        <v>35</v>
      </c>
      <c r="D84" s="10"/>
      <c r="E84" s="49">
        <v>8100</v>
      </c>
      <c r="F84" s="10" t="s">
        <v>30</v>
      </c>
      <c r="G84" s="45" t="s">
        <v>295</v>
      </c>
      <c r="H84" s="23" t="s">
        <v>31</v>
      </c>
      <c r="I84" s="36" t="s">
        <v>27</v>
      </c>
      <c r="J84" s="47">
        <v>500</v>
      </c>
      <c r="K84" s="21">
        <f t="shared" si="3"/>
        <v>4050000</v>
      </c>
      <c r="M84" s="70"/>
      <c r="N84" s="76">
        <f>$K$84/6</f>
        <v>675000</v>
      </c>
      <c r="O84" s="72"/>
      <c r="P84" s="72"/>
      <c r="Q84" s="72"/>
      <c r="R84" s="73"/>
      <c r="S84" s="72"/>
      <c r="T84" s="73">
        <f>$K$84/6</f>
        <v>675000</v>
      </c>
      <c r="U84" s="72"/>
      <c r="V84" s="72"/>
      <c r="W84" s="72"/>
      <c r="X84" s="72"/>
      <c r="Y84" s="75"/>
      <c r="Z84" s="74"/>
      <c r="AA84" s="73">
        <f>$K$84/6</f>
        <v>675000</v>
      </c>
      <c r="AB84" s="72"/>
      <c r="AC84" s="72"/>
      <c r="AD84" s="72"/>
      <c r="AE84" s="72"/>
      <c r="AF84" s="72"/>
      <c r="AG84" s="72"/>
      <c r="AH84" s="73">
        <f>$K$84/6</f>
        <v>675000</v>
      </c>
      <c r="AI84" s="72"/>
      <c r="AJ84" s="72"/>
      <c r="AK84" s="75"/>
      <c r="AL84" s="74"/>
      <c r="AM84" s="72"/>
      <c r="AN84" s="72"/>
      <c r="AO84" s="73">
        <f>$K$84/6</f>
        <v>675000</v>
      </c>
      <c r="AP84" s="72"/>
      <c r="AQ84" s="72"/>
      <c r="AR84" s="72"/>
      <c r="AS84" s="72"/>
      <c r="AT84" s="72"/>
      <c r="AU84" s="72"/>
      <c r="AV84" s="73">
        <f>$K$84/6</f>
        <v>675000</v>
      </c>
      <c r="AW84" s="75"/>
      <c r="AX84" s="74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5"/>
      <c r="BJ84" s="64"/>
    </row>
    <row r="85" spans="2:62" customFormat="1" ht="15.5">
      <c r="B85" s="19">
        <v>72</v>
      </c>
      <c r="C85" s="9" t="s">
        <v>296</v>
      </c>
      <c r="D85" s="10"/>
      <c r="E85" s="49">
        <v>185</v>
      </c>
      <c r="F85" s="10" t="s">
        <v>25</v>
      </c>
      <c r="G85" s="45" t="s">
        <v>295</v>
      </c>
      <c r="H85" s="23" t="s">
        <v>31</v>
      </c>
      <c r="I85" s="36" t="s">
        <v>27</v>
      </c>
      <c r="J85" s="47">
        <v>27400</v>
      </c>
      <c r="K85" s="21">
        <f t="shared" si="3"/>
        <v>5069000</v>
      </c>
      <c r="M85" s="70"/>
      <c r="N85" s="74"/>
      <c r="O85" s="72"/>
      <c r="P85" s="72"/>
      <c r="Q85" s="72"/>
      <c r="R85" s="72"/>
      <c r="S85" s="73">
        <f>$K$85/5</f>
        <v>1013800</v>
      </c>
      <c r="T85" s="72"/>
      <c r="U85" s="72"/>
      <c r="V85" s="72"/>
      <c r="W85" s="72"/>
      <c r="X85" s="72"/>
      <c r="Y85" s="75"/>
      <c r="Z85" s="74"/>
      <c r="AA85" s="72"/>
      <c r="AB85" s="73">
        <f>$K$85/5</f>
        <v>1013800</v>
      </c>
      <c r="AC85" s="72"/>
      <c r="AD85" s="72"/>
      <c r="AE85" s="72"/>
      <c r="AF85" s="72"/>
      <c r="AG85" s="72"/>
      <c r="AH85" s="72"/>
      <c r="AI85" s="72"/>
      <c r="AJ85" s="73">
        <f>$K$85/5</f>
        <v>1013800</v>
      </c>
      <c r="AK85" s="75"/>
      <c r="AL85" s="74"/>
      <c r="AM85" s="72"/>
      <c r="AN85" s="72"/>
      <c r="AO85" s="72"/>
      <c r="AP85" s="72"/>
      <c r="AQ85" s="72"/>
      <c r="AR85" s="73">
        <f>$K$85/5</f>
        <v>1013800</v>
      </c>
      <c r="AS85" s="72"/>
      <c r="AT85" s="72"/>
      <c r="AU85" s="72"/>
      <c r="AV85" s="72"/>
      <c r="AW85" s="75"/>
      <c r="AX85" s="74"/>
      <c r="AY85" s="72"/>
      <c r="AZ85" s="72"/>
      <c r="BA85" s="73">
        <f>$K$85/5</f>
        <v>1013800</v>
      </c>
      <c r="BB85" s="72"/>
      <c r="BC85" s="72"/>
      <c r="BD85" s="72"/>
      <c r="BE85" s="72"/>
      <c r="BF85" s="72"/>
      <c r="BG85" s="72"/>
      <c r="BH85" s="72"/>
      <c r="BI85" s="75"/>
      <c r="BJ85" s="64"/>
    </row>
    <row r="86" spans="2:62" customFormat="1" ht="15.5">
      <c r="B86" s="19">
        <v>73</v>
      </c>
      <c r="C86" s="9" t="s">
        <v>297</v>
      </c>
      <c r="D86" s="10"/>
      <c r="E86" s="49">
        <v>185</v>
      </c>
      <c r="F86" s="10" t="s">
        <v>25</v>
      </c>
      <c r="G86" s="45" t="s">
        <v>295</v>
      </c>
      <c r="H86" s="23" t="s">
        <v>31</v>
      </c>
      <c r="I86" s="36" t="s">
        <v>27</v>
      </c>
      <c r="J86" s="47">
        <v>2500</v>
      </c>
      <c r="K86" s="21">
        <f t="shared" si="3"/>
        <v>462500</v>
      </c>
      <c r="M86" s="70"/>
      <c r="N86" s="74"/>
      <c r="O86" s="72"/>
      <c r="P86" s="72"/>
      <c r="Q86" s="72"/>
      <c r="R86" s="72"/>
      <c r="S86" s="73">
        <f>$K$86/5</f>
        <v>92500</v>
      </c>
      <c r="T86" s="72"/>
      <c r="U86" s="72"/>
      <c r="V86" s="72"/>
      <c r="W86" s="72"/>
      <c r="X86" s="72"/>
      <c r="Y86" s="75"/>
      <c r="Z86" s="74"/>
      <c r="AA86" s="72"/>
      <c r="AB86" s="73">
        <f>$K$86/5</f>
        <v>92500</v>
      </c>
      <c r="AC86" s="72"/>
      <c r="AD86" s="72"/>
      <c r="AE86" s="72"/>
      <c r="AF86" s="72"/>
      <c r="AG86" s="72"/>
      <c r="AH86" s="72"/>
      <c r="AI86" s="72"/>
      <c r="AJ86" s="73">
        <f>$K$86/5</f>
        <v>92500</v>
      </c>
      <c r="AK86" s="75"/>
      <c r="AL86" s="74"/>
      <c r="AM86" s="72"/>
      <c r="AN86" s="72"/>
      <c r="AO86" s="72"/>
      <c r="AP86" s="72"/>
      <c r="AQ86" s="72"/>
      <c r="AR86" s="73">
        <f>$K$86/5</f>
        <v>92500</v>
      </c>
      <c r="AS86" s="72"/>
      <c r="AT86" s="72"/>
      <c r="AU86" s="72"/>
      <c r="AV86" s="72"/>
      <c r="AW86" s="75"/>
      <c r="AX86" s="74"/>
      <c r="AY86" s="72"/>
      <c r="AZ86" s="72"/>
      <c r="BA86" s="73">
        <f>$K$86/5</f>
        <v>92500</v>
      </c>
      <c r="BB86" s="72"/>
      <c r="BC86" s="72"/>
      <c r="BD86" s="72"/>
      <c r="BE86" s="72"/>
      <c r="BF86" s="72"/>
      <c r="BG86" s="72"/>
      <c r="BH86" s="72"/>
      <c r="BI86" s="75"/>
      <c r="BJ86" s="64"/>
    </row>
    <row r="87" spans="2:62" customFormat="1" ht="15.5">
      <c r="B87" s="19">
        <v>74</v>
      </c>
      <c r="C87" s="9" t="s">
        <v>298</v>
      </c>
      <c r="D87" s="10"/>
      <c r="E87" s="49">
        <v>80</v>
      </c>
      <c r="F87" s="10" t="s">
        <v>25</v>
      </c>
      <c r="G87" s="45" t="s">
        <v>295</v>
      </c>
      <c r="H87" s="23" t="s">
        <v>31</v>
      </c>
      <c r="I87" s="36" t="s">
        <v>27</v>
      </c>
      <c r="J87" s="47">
        <v>950</v>
      </c>
      <c r="K87" s="21">
        <f t="shared" si="3"/>
        <v>76000</v>
      </c>
      <c r="M87" s="70"/>
      <c r="N87" s="74"/>
      <c r="O87" s="72"/>
      <c r="P87" s="72"/>
      <c r="Q87" s="72"/>
      <c r="R87" s="72"/>
      <c r="S87" s="73">
        <f>$K$87/5</f>
        <v>15200</v>
      </c>
      <c r="T87" s="72"/>
      <c r="U87" s="72"/>
      <c r="V87" s="72"/>
      <c r="W87" s="72"/>
      <c r="X87" s="72"/>
      <c r="Y87" s="75"/>
      <c r="Z87" s="74"/>
      <c r="AA87" s="72"/>
      <c r="AB87" s="73">
        <f>$K$87/5</f>
        <v>15200</v>
      </c>
      <c r="AC87" s="72"/>
      <c r="AD87" s="72"/>
      <c r="AE87" s="72"/>
      <c r="AF87" s="72"/>
      <c r="AG87" s="72"/>
      <c r="AH87" s="72"/>
      <c r="AI87" s="72"/>
      <c r="AJ87" s="73">
        <f>$K$87/5</f>
        <v>15200</v>
      </c>
      <c r="AK87" s="75"/>
      <c r="AL87" s="74"/>
      <c r="AM87" s="72"/>
      <c r="AN87" s="72"/>
      <c r="AO87" s="72"/>
      <c r="AP87" s="72"/>
      <c r="AQ87" s="72"/>
      <c r="AR87" s="73">
        <f>$K$87/5</f>
        <v>15200</v>
      </c>
      <c r="AS87" s="72"/>
      <c r="AT87" s="72"/>
      <c r="AU87" s="72"/>
      <c r="AV87" s="72"/>
      <c r="AW87" s="75"/>
      <c r="AX87" s="74"/>
      <c r="AY87" s="72"/>
      <c r="AZ87" s="72"/>
      <c r="BA87" s="73">
        <f>$K$87/5</f>
        <v>15200</v>
      </c>
      <c r="BB87" s="72"/>
      <c r="BC87" s="72"/>
      <c r="BD87" s="72"/>
      <c r="BE87" s="72"/>
      <c r="BF87" s="72"/>
      <c r="BG87" s="72"/>
      <c r="BH87" s="72"/>
      <c r="BI87" s="75"/>
      <c r="BJ87" s="64"/>
    </row>
    <row r="88" spans="2:62" customFormat="1" ht="15.5">
      <c r="B88" s="19">
        <v>75</v>
      </c>
      <c r="C88" s="9" t="s">
        <v>299</v>
      </c>
      <c r="D88" s="10"/>
      <c r="E88" s="49">
        <v>80</v>
      </c>
      <c r="F88" s="10" t="s">
        <v>25</v>
      </c>
      <c r="G88" s="45" t="s">
        <v>295</v>
      </c>
      <c r="H88" s="23" t="s">
        <v>31</v>
      </c>
      <c r="I88" s="36" t="s">
        <v>27</v>
      </c>
      <c r="J88" s="47">
        <v>950</v>
      </c>
      <c r="K88" s="21">
        <f t="shared" si="3"/>
        <v>76000</v>
      </c>
      <c r="M88" s="70"/>
      <c r="N88" s="74"/>
      <c r="O88" s="72"/>
      <c r="P88" s="72"/>
      <c r="Q88" s="72"/>
      <c r="R88" s="72"/>
      <c r="S88" s="73">
        <f>$K$88/5</f>
        <v>15200</v>
      </c>
      <c r="T88" s="72"/>
      <c r="U88" s="72"/>
      <c r="V88" s="72"/>
      <c r="W88" s="72"/>
      <c r="X88" s="72"/>
      <c r="Y88" s="75"/>
      <c r="Z88" s="74"/>
      <c r="AA88" s="72"/>
      <c r="AB88" s="73">
        <f>$K$88/5</f>
        <v>15200</v>
      </c>
      <c r="AC88" s="72"/>
      <c r="AD88" s="72"/>
      <c r="AE88" s="72"/>
      <c r="AF88" s="72"/>
      <c r="AG88" s="72"/>
      <c r="AH88" s="72"/>
      <c r="AI88" s="72"/>
      <c r="AJ88" s="73">
        <f>$K$88/5</f>
        <v>15200</v>
      </c>
      <c r="AK88" s="75"/>
      <c r="AL88" s="74"/>
      <c r="AM88" s="72"/>
      <c r="AN88" s="72"/>
      <c r="AO88" s="72"/>
      <c r="AP88" s="72"/>
      <c r="AQ88" s="72"/>
      <c r="AR88" s="73">
        <f>$K$88/5</f>
        <v>15200</v>
      </c>
      <c r="AS88" s="72"/>
      <c r="AT88" s="72"/>
      <c r="AU88" s="72"/>
      <c r="AV88" s="72"/>
      <c r="AW88" s="75"/>
      <c r="AX88" s="74"/>
      <c r="AY88" s="72"/>
      <c r="AZ88" s="72"/>
      <c r="BA88" s="73">
        <f>$K$88/5</f>
        <v>15200</v>
      </c>
      <c r="BB88" s="72"/>
      <c r="BC88" s="72"/>
      <c r="BD88" s="72"/>
      <c r="BE88" s="72"/>
      <c r="BF88" s="72"/>
      <c r="BG88" s="72"/>
      <c r="BH88" s="72"/>
      <c r="BI88" s="75"/>
      <c r="BJ88" s="64"/>
    </row>
    <row r="89" spans="2:62" customFormat="1" ht="15.5">
      <c r="B89" s="19">
        <v>76</v>
      </c>
      <c r="C89" s="9" t="s">
        <v>300</v>
      </c>
      <c r="D89" s="10"/>
      <c r="E89" s="49">
        <v>720</v>
      </c>
      <c r="F89" s="10" t="s">
        <v>30</v>
      </c>
      <c r="G89" s="10" t="s">
        <v>294</v>
      </c>
      <c r="H89" s="23" t="s">
        <v>31</v>
      </c>
      <c r="I89" s="36" t="s">
        <v>27</v>
      </c>
      <c r="J89" s="47">
        <v>5000</v>
      </c>
      <c r="K89" s="21">
        <f t="shared" si="3"/>
        <v>3600000</v>
      </c>
      <c r="M89" s="70"/>
      <c r="N89" s="76">
        <f>$K$89/6</f>
        <v>600000</v>
      </c>
      <c r="O89" s="72"/>
      <c r="P89" s="72"/>
      <c r="Q89" s="72"/>
      <c r="R89" s="72"/>
      <c r="S89" s="72"/>
      <c r="T89" s="73">
        <f>$K$89/6</f>
        <v>600000</v>
      </c>
      <c r="U89" s="72"/>
      <c r="V89" s="72"/>
      <c r="W89" s="72"/>
      <c r="X89" s="72"/>
      <c r="Y89" s="75"/>
      <c r="Z89" s="74"/>
      <c r="AA89" s="73">
        <f>$K$89/6</f>
        <v>600000</v>
      </c>
      <c r="AB89" s="72"/>
      <c r="AC89" s="72"/>
      <c r="AD89" s="72"/>
      <c r="AE89" s="72"/>
      <c r="AF89" s="72"/>
      <c r="AG89" s="72"/>
      <c r="AH89" s="73">
        <f>$K$89/6</f>
        <v>600000</v>
      </c>
      <c r="AI89" s="72"/>
      <c r="AJ89" s="72"/>
      <c r="AK89" s="75"/>
      <c r="AL89" s="74"/>
      <c r="AM89" s="72"/>
      <c r="AN89" s="72"/>
      <c r="AO89" s="73">
        <f>$K$89/6</f>
        <v>600000</v>
      </c>
      <c r="AP89" s="72"/>
      <c r="AQ89" s="72"/>
      <c r="AR89" s="72"/>
      <c r="AS89" s="72"/>
      <c r="AT89" s="72"/>
      <c r="AU89" s="72"/>
      <c r="AV89" s="73">
        <f>$K$89/6</f>
        <v>600000</v>
      </c>
      <c r="AW89" s="75"/>
      <c r="AX89" s="74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5"/>
      <c r="BJ89" s="64"/>
    </row>
    <row r="90" spans="2:62" customFormat="1" ht="16" thickBot="1">
      <c r="B90" s="19">
        <v>77</v>
      </c>
      <c r="C90" s="9" t="s">
        <v>301</v>
      </c>
      <c r="D90" s="10"/>
      <c r="E90" s="49">
        <v>127000</v>
      </c>
      <c r="F90" s="10" t="s">
        <v>302</v>
      </c>
      <c r="G90" s="10" t="s">
        <v>303</v>
      </c>
      <c r="H90" s="23" t="s">
        <v>31</v>
      </c>
      <c r="I90" s="10" t="s">
        <v>262</v>
      </c>
      <c r="J90" s="47">
        <v>20</v>
      </c>
      <c r="K90" s="21">
        <f t="shared" si="3"/>
        <v>2540000</v>
      </c>
      <c r="M90" s="70"/>
      <c r="N90" s="101">
        <f>$K$90/6</f>
        <v>423333.33333333331</v>
      </c>
      <c r="O90" s="79"/>
      <c r="P90" s="79"/>
      <c r="Q90" s="79"/>
      <c r="R90" s="79"/>
      <c r="S90" s="79"/>
      <c r="T90" s="102">
        <f>$K$90/6</f>
        <v>423333.33333333331</v>
      </c>
      <c r="U90" s="79"/>
      <c r="V90" s="79"/>
      <c r="W90" s="79"/>
      <c r="X90" s="79"/>
      <c r="Y90" s="80"/>
      <c r="Z90" s="78"/>
      <c r="AA90" s="102">
        <f>$K$90/6</f>
        <v>423333.33333333331</v>
      </c>
      <c r="AB90" s="79"/>
      <c r="AC90" s="79"/>
      <c r="AD90" s="79"/>
      <c r="AE90" s="79"/>
      <c r="AF90" s="79"/>
      <c r="AG90" s="79"/>
      <c r="AH90" s="102">
        <f>$K$90/6</f>
        <v>423333.33333333331</v>
      </c>
      <c r="AI90" s="79"/>
      <c r="AJ90" s="79"/>
      <c r="AK90" s="80"/>
      <c r="AL90" s="78"/>
      <c r="AM90" s="79"/>
      <c r="AN90" s="79"/>
      <c r="AO90" s="102">
        <f>$K$90/6</f>
        <v>423333.33333333331</v>
      </c>
      <c r="AP90" s="79"/>
      <c r="AQ90" s="79"/>
      <c r="AR90" s="79"/>
      <c r="AS90" s="79"/>
      <c r="AT90" s="79"/>
      <c r="AU90" s="79"/>
      <c r="AV90" s="102">
        <f>$K$90/6</f>
        <v>423333.33333333331</v>
      </c>
      <c r="AW90" s="80"/>
      <c r="AX90" s="78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80"/>
      <c r="BJ90" s="64"/>
    </row>
    <row r="91" spans="2:62" ht="45" customHeight="1" thickBot="1">
      <c r="K91" s="105">
        <f>SUM(K14:K90)</f>
        <v>129506006.11913988</v>
      </c>
      <c r="N91" s="71">
        <f t="shared" ref="N91:T91" si="6">SUM(N14:N90)</f>
        <v>29321792.149705172</v>
      </c>
      <c r="O91" s="71">
        <f t="shared" si="6"/>
        <v>2276263.8125010189</v>
      </c>
      <c r="P91" s="71">
        <f t="shared" si="6"/>
        <v>5185504.5553199938</v>
      </c>
      <c r="Q91" s="71">
        <f t="shared" si="6"/>
        <v>1391807.5009192647</v>
      </c>
      <c r="R91" s="71">
        <f t="shared" si="6"/>
        <v>433500</v>
      </c>
      <c r="S91" s="71">
        <f t="shared" si="6"/>
        <v>1136700</v>
      </c>
      <c r="T91" s="71">
        <f t="shared" si="6"/>
        <v>17042727.620138887</v>
      </c>
      <c r="AA91" s="71">
        <f>SUM(AA14:AA90)</f>
        <v>17042727.620138887</v>
      </c>
      <c r="AB91" s="71">
        <f>SUM(AB14:AB90)</f>
        <v>1136700</v>
      </c>
      <c r="AH91" s="71">
        <f>SUM(AH14:AH90)</f>
        <v>17042727.620138887</v>
      </c>
      <c r="AJ91" s="71">
        <f>SUM(AJ14:AJ90)</f>
        <v>1136700</v>
      </c>
      <c r="AO91" s="71">
        <f>SUM(AO14:AO90)</f>
        <v>17042727.620138887</v>
      </c>
      <c r="AR91" s="71">
        <f>SUM(AR14:AR90)</f>
        <v>1136700</v>
      </c>
      <c r="AV91" s="71">
        <f>SUM(AV14:AV90)</f>
        <v>17042727.620138887</v>
      </c>
      <c r="BA91" s="71">
        <f>SUM(BA14:BA90)</f>
        <v>1136700</v>
      </c>
    </row>
    <row r="94" spans="2:62">
      <c r="K94" s="103"/>
    </row>
  </sheetData>
  <autoFilter ref="B12:K90" xr:uid="{2FDB7D1E-32D7-9143-B678-61CB252C5571}"/>
  <mergeCells count="25">
    <mergeCell ref="BG11:BI11"/>
    <mergeCell ref="BJ34:BJ37"/>
    <mergeCell ref="BJ70:BJ73"/>
    <mergeCell ref="BJ75:BJ76"/>
    <mergeCell ref="BJ78:BJ81"/>
    <mergeCell ref="AR11:AT11"/>
    <mergeCell ref="AU11:AW11"/>
    <mergeCell ref="AX11:AZ11"/>
    <mergeCell ref="BA11:BC11"/>
    <mergeCell ref="BD11:BF11"/>
    <mergeCell ref="AC11:AE11"/>
    <mergeCell ref="AF11:AH11"/>
    <mergeCell ref="AI11:AK11"/>
    <mergeCell ref="AL11:AN11"/>
    <mergeCell ref="AO11:AQ11"/>
    <mergeCell ref="N11:P11"/>
    <mergeCell ref="Q11:S11"/>
    <mergeCell ref="T11:V11"/>
    <mergeCell ref="W11:Y11"/>
    <mergeCell ref="Z11:AB11"/>
    <mergeCell ref="B9:E9"/>
    <mergeCell ref="N10:Y10"/>
    <mergeCell ref="Z10:AK10"/>
    <mergeCell ref="AL10:AW10"/>
    <mergeCell ref="AX10:BI10"/>
  </mergeCells>
  <printOptions horizontalCentered="1"/>
  <pageMargins left="0" right="0" top="0.25" bottom="0.25" header="0.3" footer="0.3"/>
  <pageSetup paperSize="9" scale="43" firstPageNumber="2" fitToHeight="5" orientation="portrait" useFirstPageNumber="1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docMetadata/LabelInfo.xml><?xml version="1.0" encoding="utf-8"?>
<clbl:labelList xmlns:clbl="http://schemas.microsoft.com/office/2020/mipLabelMetadata">
  <clbl:label id="{9e9cc48d-6fba-4c12-9882-137473def580}" enabled="1" method="Privileged" siteId="{d3a2d0d3-7cc8-4f52-bbf9-85bd43d94279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Content list 1</vt:lpstr>
      <vt:lpstr>Content list 2</vt:lpstr>
      <vt:lpstr>COMBINED_Procurement List  </vt:lpstr>
      <vt:lpstr>APAPA_Procurement List  </vt:lpstr>
      <vt:lpstr>TINCAN_Procurement List  </vt:lpstr>
      <vt:lpstr>'COMBINED_Procurement List  '!Print_Titles</vt:lpstr>
      <vt:lpstr>'Content list 1'!Print_Titles</vt:lpstr>
      <vt:lpstr>'Content list 2'!Print_Titles</vt:lpstr>
      <vt:lpstr>'TINCAN_Procurement List 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2024-11-13T14:09:37Z</dcterms:created>
  <dcterms:modified xsi:type="dcterms:W3CDTF">2025-07-29T08:40:25Z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33068c-5f3b-4062-adca-9b17e9c90306_Enabled">
    <vt:lpwstr>true</vt:lpwstr>
  </property>
  <property fmtid="{D5CDD505-2E9C-101B-9397-08002B2CF9AE}" pid="3" name="MSIP_Label_0133068c-5f3b-4062-adca-9b17e9c90306_SetDate">
    <vt:lpwstr>2025-01-12T23:11:13Z</vt:lpwstr>
  </property>
  <property fmtid="{D5CDD505-2E9C-101B-9397-08002B2CF9AE}" pid="4" name="MSIP_Label_0133068c-5f3b-4062-adca-9b17e9c90306_Method">
    <vt:lpwstr>Privileged</vt:lpwstr>
  </property>
  <property fmtid="{D5CDD505-2E9C-101B-9397-08002B2CF9AE}" pid="5" name="MSIP_Label_0133068c-5f3b-4062-adca-9b17e9c90306_Name">
    <vt:lpwstr>Confidential</vt:lpwstr>
  </property>
  <property fmtid="{D5CDD505-2E9C-101B-9397-08002B2CF9AE}" pid="6" name="MSIP_Label_0133068c-5f3b-4062-adca-9b17e9c90306_SiteId">
    <vt:lpwstr>1771ae17-e764-4e0f-a476-d4184d79a5d9</vt:lpwstr>
  </property>
  <property fmtid="{D5CDD505-2E9C-101B-9397-08002B2CF9AE}" pid="7" name="MSIP_Label_0133068c-5f3b-4062-adca-9b17e9c90306_ActionId">
    <vt:lpwstr>68e55c1e-827a-426a-b100-1ef7c7ccaccc</vt:lpwstr>
  </property>
  <property fmtid="{D5CDD505-2E9C-101B-9397-08002B2CF9AE}" pid="8" name="MSIP_Label_0133068c-5f3b-4062-adca-9b17e9c90306_ContentBits">
    <vt:lpwstr>0</vt:lpwstr>
  </property>
</Properties>
</file>